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11"/>
  <workbookPr/>
  <xr:revisionPtr revIDLastSave="23" documentId="11_ACAD357299D0B6FB5C73F924E08FEA8F9FFF2B49" xr6:coauthVersionLast="47" xr6:coauthVersionMax="47" xr10:uidLastSave="{AC4DCAE3-7E0F-4D38-BA7D-FC34E1719DA0}"/>
  <bookViews>
    <workbookView xWindow="240" yWindow="105" windowWidth="14805" windowHeight="8010" xr2:uid="{00000000-000D-0000-FFFF-FFFF00000000}"/>
  </bookViews>
  <sheets>
    <sheet name="Summary" sheetId="2" r:id="rId1"/>
    <sheet name="GO_DGE_MOL2_MOL56" sheetId="3" r:id="rId2"/>
    <sheet name="GO_DGE_MOL2_MOL56_Ctrl" sheetId="4" r:id="rId3"/>
    <sheet name="GO_DGE_MOL2_MOL56_Early" sheetId="5" r:id="rId4"/>
    <sheet name="GO_DGE_MOL2_MOL56_Peak" sheetId="6" r:id="rId5"/>
    <sheet name="GO_DGE_MOL2_MOL56_Late" sheetId="7" r:id="rId6"/>
    <sheet name="GO_DGE_MOL56_MOL2" sheetId="8" r:id="rId7"/>
    <sheet name="GO_DGE_MOL56_MOL2_Ctrl" sheetId="9" r:id="rId8"/>
    <sheet name="GO_DGE_MOL56_MOL2_Early" sheetId="10" r:id="rId9"/>
    <sheet name="GO_DGE_MOL56_MOL2_Peak" sheetId="11" r:id="rId10"/>
    <sheet name="GO_DGE_MOL56_MOL2_Late" sheetId="12"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2" i="12" l="1"/>
  <c r="D72" i="12"/>
  <c r="C72" i="12"/>
  <c r="J71" i="12"/>
  <c r="D71" i="12"/>
  <c r="C71" i="12"/>
  <c r="J70" i="12"/>
  <c r="D70" i="12"/>
  <c r="C70" i="12"/>
  <c r="J69" i="12"/>
  <c r="D69" i="12"/>
  <c r="C69" i="12"/>
  <c r="J68" i="12"/>
  <c r="D68" i="12"/>
  <c r="C68" i="12"/>
  <c r="J67" i="12"/>
  <c r="D67" i="12"/>
  <c r="C67" i="12"/>
  <c r="J66" i="12"/>
  <c r="D66" i="12"/>
  <c r="C66" i="12"/>
  <c r="J65" i="12"/>
  <c r="D65" i="12"/>
  <c r="C65" i="12"/>
  <c r="J64" i="12"/>
  <c r="D64" i="12"/>
  <c r="C64" i="12"/>
  <c r="J63" i="12"/>
  <c r="D63" i="12"/>
  <c r="C63" i="12"/>
  <c r="J62" i="12"/>
  <c r="D62" i="12"/>
  <c r="C62" i="12"/>
  <c r="J61" i="12"/>
  <c r="D61" i="12"/>
  <c r="C61" i="12"/>
  <c r="J60" i="12"/>
  <c r="D60" i="12"/>
  <c r="C60" i="12"/>
  <c r="J59" i="12"/>
  <c r="D59" i="12"/>
  <c r="C59" i="12"/>
  <c r="J58" i="12"/>
  <c r="D58" i="12"/>
  <c r="C58" i="12"/>
  <c r="J57" i="12"/>
  <c r="D57" i="12"/>
  <c r="C57" i="12"/>
  <c r="J56" i="12"/>
  <c r="D56" i="12"/>
  <c r="C56" i="12"/>
  <c r="J55" i="12"/>
  <c r="D55" i="12"/>
  <c r="C55" i="12"/>
  <c r="J54" i="12"/>
  <c r="D54" i="12"/>
  <c r="C54" i="12"/>
  <c r="J53" i="12"/>
  <c r="D53" i="12"/>
  <c r="C53" i="12"/>
  <c r="J52" i="12"/>
  <c r="D52" i="12"/>
  <c r="C52" i="12"/>
  <c r="J51" i="12"/>
  <c r="D51" i="12"/>
  <c r="C51" i="12"/>
  <c r="J50" i="12"/>
  <c r="D50" i="12"/>
  <c r="C50" i="12"/>
  <c r="J49" i="12"/>
  <c r="D49" i="12"/>
  <c r="C49" i="12"/>
  <c r="J48" i="12"/>
  <c r="D48" i="12"/>
  <c r="C48" i="12"/>
  <c r="J47" i="12"/>
  <c r="D47" i="12"/>
  <c r="C47" i="12"/>
  <c r="J46" i="12"/>
  <c r="D46" i="12"/>
  <c r="C46" i="12"/>
  <c r="J45" i="12"/>
  <c r="D45" i="12"/>
  <c r="C45" i="12"/>
  <c r="J44" i="12"/>
  <c r="D44" i="12"/>
  <c r="C44" i="12"/>
  <c r="J43" i="12"/>
  <c r="D43" i="12"/>
  <c r="C43" i="12"/>
  <c r="J42" i="12"/>
  <c r="D42" i="12"/>
  <c r="C42" i="12"/>
  <c r="J41" i="12"/>
  <c r="D41" i="12"/>
  <c r="C41" i="12"/>
  <c r="J40" i="12"/>
  <c r="D40" i="12"/>
  <c r="C40" i="12"/>
  <c r="J39" i="12"/>
  <c r="D39" i="12"/>
  <c r="C39" i="12"/>
  <c r="J38" i="12"/>
  <c r="D38" i="12"/>
  <c r="C38" i="12"/>
  <c r="J37" i="12"/>
  <c r="D37" i="12"/>
  <c r="C37" i="12"/>
  <c r="J36" i="12"/>
  <c r="D36" i="12"/>
  <c r="C36" i="12"/>
  <c r="J35" i="12"/>
  <c r="D35" i="12"/>
  <c r="C35" i="12"/>
  <c r="J34" i="12"/>
  <c r="D34" i="12"/>
  <c r="C34" i="12"/>
  <c r="J33" i="12"/>
  <c r="D33" i="12"/>
  <c r="C33" i="12"/>
  <c r="J32" i="12"/>
  <c r="D32" i="12"/>
  <c r="C32" i="12"/>
  <c r="J31" i="12"/>
  <c r="D31" i="12"/>
  <c r="C31" i="12"/>
  <c r="J30" i="12"/>
  <c r="D30" i="12"/>
  <c r="C30" i="12"/>
  <c r="J29" i="12"/>
  <c r="D29" i="12"/>
  <c r="C29" i="12"/>
  <c r="J28" i="12"/>
  <c r="D28" i="12"/>
  <c r="C28" i="12"/>
  <c r="J27" i="12"/>
  <c r="D27" i="12"/>
  <c r="C27" i="12"/>
  <c r="J26" i="12"/>
  <c r="D26" i="12"/>
  <c r="C26" i="12"/>
  <c r="J25" i="12"/>
  <c r="D25" i="12"/>
  <c r="C25" i="12"/>
  <c r="J24" i="12"/>
  <c r="D24" i="12"/>
  <c r="C24" i="12"/>
  <c r="J23" i="12"/>
  <c r="D23" i="12"/>
  <c r="C23" i="12"/>
  <c r="J22" i="12"/>
  <c r="D22" i="12"/>
  <c r="C22" i="12"/>
  <c r="J21" i="12"/>
  <c r="D21" i="12"/>
  <c r="C21" i="12"/>
  <c r="J20" i="12"/>
  <c r="D20" i="12"/>
  <c r="C20" i="12"/>
  <c r="J19" i="12"/>
  <c r="D19" i="12"/>
  <c r="C19" i="12"/>
  <c r="J18" i="12"/>
  <c r="D18" i="12"/>
  <c r="C18" i="12"/>
  <c r="J17" i="12"/>
  <c r="D17" i="12"/>
  <c r="C17" i="12"/>
  <c r="J16" i="12"/>
  <c r="D16" i="12"/>
  <c r="C16" i="12"/>
  <c r="J15" i="12"/>
  <c r="D15" i="12"/>
  <c r="C15" i="12"/>
  <c r="J14" i="12"/>
  <c r="D14" i="12"/>
  <c r="C14" i="12"/>
  <c r="J13" i="12"/>
  <c r="D13" i="12"/>
  <c r="C13" i="12"/>
  <c r="J12" i="12"/>
  <c r="D12" i="12"/>
  <c r="C12" i="12"/>
  <c r="J11" i="12"/>
  <c r="D11" i="12"/>
  <c r="C11" i="12"/>
  <c r="J10" i="12"/>
  <c r="D10" i="12"/>
  <c r="C10" i="12"/>
  <c r="J9" i="12"/>
  <c r="D9" i="12"/>
  <c r="C9" i="12"/>
  <c r="J8" i="12"/>
  <c r="D8" i="12"/>
  <c r="C8" i="12"/>
  <c r="J7" i="12"/>
  <c r="D7" i="12"/>
  <c r="C7" i="12"/>
  <c r="J6" i="12"/>
  <c r="D6" i="12"/>
  <c r="C6" i="12"/>
  <c r="J5" i="12"/>
  <c r="D5" i="12"/>
  <c r="C5" i="12"/>
  <c r="J4" i="12"/>
  <c r="D4" i="12"/>
  <c r="C4" i="12"/>
  <c r="J3" i="12"/>
  <c r="D3" i="12"/>
  <c r="C3" i="12"/>
  <c r="J2" i="12"/>
  <c r="D2" i="12"/>
  <c r="C2" i="12"/>
  <c r="D1" i="12"/>
  <c r="C1" i="12"/>
  <c r="J67" i="11"/>
  <c r="D67" i="11"/>
  <c r="C67" i="11"/>
  <c r="J66" i="11"/>
  <c r="D66" i="11"/>
  <c r="C66" i="11"/>
  <c r="J65" i="11"/>
  <c r="D65" i="11"/>
  <c r="C65" i="11"/>
  <c r="J64" i="11"/>
  <c r="D64" i="11"/>
  <c r="C64" i="11"/>
  <c r="J63" i="11"/>
  <c r="D63" i="11"/>
  <c r="C63" i="11"/>
  <c r="J62" i="11"/>
  <c r="D62" i="11"/>
  <c r="C62" i="11"/>
  <c r="J61" i="11"/>
  <c r="D61" i="11"/>
  <c r="C61" i="11"/>
  <c r="J60" i="11"/>
  <c r="D60" i="11"/>
  <c r="C60" i="11"/>
  <c r="J59" i="11"/>
  <c r="D59" i="11"/>
  <c r="C59" i="11"/>
  <c r="J58" i="11"/>
  <c r="D58" i="11"/>
  <c r="C58" i="11"/>
  <c r="J57" i="11"/>
  <c r="D57" i="11"/>
  <c r="C57" i="11"/>
  <c r="J56" i="11"/>
  <c r="D56" i="11"/>
  <c r="C56" i="11"/>
  <c r="J55" i="11"/>
  <c r="D55" i="11"/>
  <c r="C55" i="11"/>
  <c r="J54" i="11"/>
  <c r="D54" i="11"/>
  <c r="C54" i="11"/>
  <c r="J53" i="11"/>
  <c r="D53" i="11"/>
  <c r="C53" i="11"/>
  <c r="J52" i="11"/>
  <c r="D52" i="11"/>
  <c r="C52" i="11"/>
  <c r="J51" i="11"/>
  <c r="D51" i="11"/>
  <c r="C51" i="11"/>
  <c r="J50" i="11"/>
  <c r="D50" i="11"/>
  <c r="C50" i="11"/>
  <c r="J49" i="11"/>
  <c r="D49" i="11"/>
  <c r="C49" i="11"/>
  <c r="J48" i="11"/>
  <c r="D48" i="11"/>
  <c r="C48" i="11"/>
  <c r="J47" i="11"/>
  <c r="D47" i="11"/>
  <c r="C47" i="11"/>
  <c r="J46" i="11"/>
  <c r="D46" i="11"/>
  <c r="C46" i="11"/>
  <c r="J45" i="11"/>
  <c r="D45" i="11"/>
  <c r="C45" i="11"/>
  <c r="J44" i="11"/>
  <c r="D44" i="11"/>
  <c r="C44" i="11"/>
  <c r="J43" i="11"/>
  <c r="D43" i="11"/>
  <c r="C43" i="11"/>
  <c r="J42" i="11"/>
  <c r="D42" i="11"/>
  <c r="C42" i="11"/>
  <c r="J41" i="11"/>
  <c r="D41" i="11"/>
  <c r="C41" i="11"/>
  <c r="J40" i="11"/>
  <c r="D40" i="11"/>
  <c r="C40" i="11"/>
  <c r="J39" i="11"/>
  <c r="D39" i="11"/>
  <c r="C39" i="11"/>
  <c r="J38" i="11"/>
  <c r="D38" i="11"/>
  <c r="C38" i="11"/>
  <c r="J37" i="11"/>
  <c r="D37" i="11"/>
  <c r="C37" i="11"/>
  <c r="J36" i="11"/>
  <c r="D36" i="11"/>
  <c r="C36" i="11"/>
  <c r="J35" i="11"/>
  <c r="D35" i="11"/>
  <c r="C35" i="11"/>
  <c r="J34" i="11"/>
  <c r="D34" i="11"/>
  <c r="C34" i="11"/>
  <c r="J33" i="11"/>
  <c r="D33" i="11"/>
  <c r="C33" i="11"/>
  <c r="J32" i="11"/>
  <c r="D32" i="11"/>
  <c r="C32" i="11"/>
  <c r="J31" i="11"/>
  <c r="D31" i="11"/>
  <c r="C31" i="11"/>
  <c r="J30" i="11"/>
  <c r="D30" i="11"/>
  <c r="C30" i="11"/>
  <c r="J29" i="11"/>
  <c r="D29" i="11"/>
  <c r="C29" i="11"/>
  <c r="J28" i="11"/>
  <c r="D28" i="11"/>
  <c r="C28" i="11"/>
  <c r="J27" i="11"/>
  <c r="D27" i="11"/>
  <c r="C27" i="11"/>
  <c r="J26" i="11"/>
  <c r="D26" i="11"/>
  <c r="C26" i="11"/>
  <c r="J25" i="11"/>
  <c r="D25" i="11"/>
  <c r="C25" i="11"/>
  <c r="J24" i="11"/>
  <c r="D24" i="11"/>
  <c r="C24" i="11"/>
  <c r="J23" i="11"/>
  <c r="D23" i="11"/>
  <c r="C23" i="11"/>
  <c r="J22" i="11"/>
  <c r="D22" i="11"/>
  <c r="C22" i="11"/>
  <c r="J21" i="11"/>
  <c r="D21" i="11"/>
  <c r="C21" i="11"/>
  <c r="J20" i="11"/>
  <c r="D20" i="11"/>
  <c r="C20" i="11"/>
  <c r="J19" i="11"/>
  <c r="D19" i="11"/>
  <c r="C19" i="11"/>
  <c r="J18" i="11"/>
  <c r="D18" i="11"/>
  <c r="C18" i="11"/>
  <c r="J17" i="11"/>
  <c r="D17" i="11"/>
  <c r="C17" i="11"/>
  <c r="J16" i="11"/>
  <c r="D16" i="11"/>
  <c r="C16" i="11"/>
  <c r="J15" i="11"/>
  <c r="D15" i="11"/>
  <c r="C15" i="11"/>
  <c r="J14" i="11"/>
  <c r="D14" i="11"/>
  <c r="C14" i="11"/>
  <c r="J13" i="11"/>
  <c r="D13" i="11"/>
  <c r="C13" i="11"/>
  <c r="J12" i="11"/>
  <c r="D12" i="11"/>
  <c r="C12" i="11"/>
  <c r="J11" i="11"/>
  <c r="D11" i="11"/>
  <c r="C11" i="11"/>
  <c r="J10" i="11"/>
  <c r="D10" i="11"/>
  <c r="C10" i="11"/>
  <c r="J9" i="11"/>
  <c r="D9" i="11"/>
  <c r="C9" i="11"/>
  <c r="J8" i="11"/>
  <c r="D8" i="11"/>
  <c r="C8" i="11"/>
  <c r="J7" i="11"/>
  <c r="D7" i="11"/>
  <c r="C7" i="11"/>
  <c r="J6" i="11"/>
  <c r="D6" i="11"/>
  <c r="C6" i="11"/>
  <c r="J5" i="11"/>
  <c r="D5" i="11"/>
  <c r="C5" i="11"/>
  <c r="J4" i="11"/>
  <c r="D4" i="11"/>
  <c r="C4" i="11"/>
  <c r="J3" i="11"/>
  <c r="D3" i="11"/>
  <c r="C3" i="11"/>
  <c r="J2" i="11"/>
  <c r="D2" i="11"/>
  <c r="C2" i="11"/>
  <c r="D1" i="11"/>
  <c r="C1" i="11"/>
  <c r="J86" i="10"/>
  <c r="D86" i="10"/>
  <c r="C86" i="10"/>
  <c r="J85" i="10"/>
  <c r="D85" i="10"/>
  <c r="C85" i="10"/>
  <c r="J84" i="10"/>
  <c r="D84" i="10"/>
  <c r="C84" i="10"/>
  <c r="J83" i="10"/>
  <c r="D83" i="10"/>
  <c r="C83" i="10"/>
  <c r="J82" i="10"/>
  <c r="D82" i="10"/>
  <c r="C82" i="10"/>
  <c r="J81" i="10"/>
  <c r="D81" i="10"/>
  <c r="C81" i="10"/>
  <c r="J80" i="10"/>
  <c r="D80" i="10"/>
  <c r="C80" i="10"/>
  <c r="J79" i="10"/>
  <c r="D79" i="10"/>
  <c r="C79" i="10"/>
  <c r="J78" i="10"/>
  <c r="D78" i="10"/>
  <c r="C78" i="10"/>
  <c r="J77" i="10"/>
  <c r="D77" i="10"/>
  <c r="C77" i="10"/>
  <c r="J76" i="10"/>
  <c r="D76" i="10"/>
  <c r="C76" i="10"/>
  <c r="J75" i="10"/>
  <c r="D75" i="10"/>
  <c r="C75" i="10"/>
  <c r="J74" i="10"/>
  <c r="D74" i="10"/>
  <c r="C74" i="10"/>
  <c r="J73" i="10"/>
  <c r="D73" i="10"/>
  <c r="C73" i="10"/>
  <c r="J72" i="10"/>
  <c r="D72" i="10"/>
  <c r="C72" i="10"/>
  <c r="J71" i="10"/>
  <c r="D71" i="10"/>
  <c r="C71" i="10"/>
  <c r="J70" i="10"/>
  <c r="D70" i="10"/>
  <c r="C70" i="10"/>
  <c r="J69" i="10"/>
  <c r="D69" i="10"/>
  <c r="C69" i="10"/>
  <c r="J68" i="10"/>
  <c r="D68" i="10"/>
  <c r="C68" i="10"/>
  <c r="J67" i="10"/>
  <c r="D67" i="10"/>
  <c r="C67" i="10"/>
  <c r="J66" i="10"/>
  <c r="D66" i="10"/>
  <c r="C66" i="10"/>
  <c r="J65" i="10"/>
  <c r="D65" i="10"/>
  <c r="C65" i="10"/>
  <c r="J64" i="10"/>
  <c r="D64" i="10"/>
  <c r="C64" i="10"/>
  <c r="J63" i="10"/>
  <c r="D63" i="10"/>
  <c r="C63" i="10"/>
  <c r="J62" i="10"/>
  <c r="D62" i="10"/>
  <c r="C62" i="10"/>
  <c r="J61" i="10"/>
  <c r="D61" i="10"/>
  <c r="C61" i="10"/>
  <c r="J60" i="10"/>
  <c r="D60" i="10"/>
  <c r="C60" i="10"/>
  <c r="J59" i="10"/>
  <c r="D59" i="10"/>
  <c r="C59" i="10"/>
  <c r="J58" i="10"/>
  <c r="D58" i="10"/>
  <c r="C58" i="10"/>
  <c r="J57" i="10"/>
  <c r="D57" i="10"/>
  <c r="C57" i="10"/>
  <c r="J56" i="10"/>
  <c r="D56" i="10"/>
  <c r="C56" i="10"/>
  <c r="J55" i="10"/>
  <c r="D55" i="10"/>
  <c r="C55" i="10"/>
  <c r="J54" i="10"/>
  <c r="D54" i="10"/>
  <c r="C54" i="10"/>
  <c r="J53" i="10"/>
  <c r="D53" i="10"/>
  <c r="C53" i="10"/>
  <c r="J52" i="10"/>
  <c r="D52" i="10"/>
  <c r="C52" i="10"/>
  <c r="J51" i="10"/>
  <c r="D51" i="10"/>
  <c r="C51" i="10"/>
  <c r="J50" i="10"/>
  <c r="D50" i="10"/>
  <c r="C50" i="10"/>
  <c r="J49" i="10"/>
  <c r="D49" i="10"/>
  <c r="C49" i="10"/>
  <c r="J48" i="10"/>
  <c r="D48" i="10"/>
  <c r="C48" i="10"/>
  <c r="J47" i="10"/>
  <c r="D47" i="10"/>
  <c r="C47" i="10"/>
  <c r="J46" i="10"/>
  <c r="D46" i="10"/>
  <c r="C46" i="10"/>
  <c r="J45" i="10"/>
  <c r="D45" i="10"/>
  <c r="C45" i="10"/>
  <c r="J44" i="10"/>
  <c r="D44" i="10"/>
  <c r="C44" i="10"/>
  <c r="J43" i="10"/>
  <c r="D43" i="10"/>
  <c r="C43" i="10"/>
  <c r="J42" i="10"/>
  <c r="D42" i="10"/>
  <c r="C42" i="10"/>
  <c r="J41" i="10"/>
  <c r="D41" i="10"/>
  <c r="C41" i="10"/>
  <c r="J40" i="10"/>
  <c r="D40" i="10"/>
  <c r="C40" i="10"/>
  <c r="J39" i="10"/>
  <c r="D39" i="10"/>
  <c r="C39" i="10"/>
  <c r="J38" i="10"/>
  <c r="D38" i="10"/>
  <c r="C38" i="10"/>
  <c r="J37" i="10"/>
  <c r="D37" i="10"/>
  <c r="C37" i="10"/>
  <c r="J36" i="10"/>
  <c r="D36" i="10"/>
  <c r="C36" i="10"/>
  <c r="J35" i="10"/>
  <c r="D35" i="10"/>
  <c r="C35" i="10"/>
  <c r="J34" i="10"/>
  <c r="D34" i="10"/>
  <c r="C34" i="10"/>
  <c r="J33" i="10"/>
  <c r="D33" i="10"/>
  <c r="C33" i="10"/>
  <c r="J32" i="10"/>
  <c r="D32" i="10"/>
  <c r="C32" i="10"/>
  <c r="J31" i="10"/>
  <c r="D31" i="10"/>
  <c r="C31" i="10"/>
  <c r="J30" i="10"/>
  <c r="D30" i="10"/>
  <c r="C30" i="10"/>
  <c r="J29" i="10"/>
  <c r="D29" i="10"/>
  <c r="C29" i="10"/>
  <c r="J28" i="10"/>
  <c r="D28" i="10"/>
  <c r="C28" i="10"/>
  <c r="J27" i="10"/>
  <c r="D27" i="10"/>
  <c r="C27" i="10"/>
  <c r="J26" i="10"/>
  <c r="D26" i="10"/>
  <c r="C26" i="10"/>
  <c r="J25" i="10"/>
  <c r="D25" i="10"/>
  <c r="C25" i="10"/>
  <c r="J24" i="10"/>
  <c r="D24" i="10"/>
  <c r="C24" i="10"/>
  <c r="J23" i="10"/>
  <c r="D23" i="10"/>
  <c r="C23" i="10"/>
  <c r="J22" i="10"/>
  <c r="D22" i="10"/>
  <c r="C22" i="10"/>
  <c r="J21" i="10"/>
  <c r="D21" i="10"/>
  <c r="C21" i="10"/>
  <c r="J20" i="10"/>
  <c r="D20" i="10"/>
  <c r="C20" i="10"/>
  <c r="J19" i="10"/>
  <c r="D19" i="10"/>
  <c r="C19" i="10"/>
  <c r="J18" i="10"/>
  <c r="D18" i="10"/>
  <c r="C18" i="10"/>
  <c r="J17" i="10"/>
  <c r="D17" i="10"/>
  <c r="C17" i="10"/>
  <c r="J16" i="10"/>
  <c r="D16" i="10"/>
  <c r="C16" i="10"/>
  <c r="J15" i="10"/>
  <c r="D15" i="10"/>
  <c r="C15" i="10"/>
  <c r="J14" i="10"/>
  <c r="D14" i="10"/>
  <c r="C14" i="10"/>
  <c r="J13" i="10"/>
  <c r="D13" i="10"/>
  <c r="C13" i="10"/>
  <c r="J12" i="10"/>
  <c r="D12" i="10"/>
  <c r="C12" i="10"/>
  <c r="J11" i="10"/>
  <c r="D11" i="10"/>
  <c r="C11" i="10"/>
  <c r="J10" i="10"/>
  <c r="D10" i="10"/>
  <c r="C10" i="10"/>
  <c r="J9" i="10"/>
  <c r="D9" i="10"/>
  <c r="C9" i="10"/>
  <c r="J8" i="10"/>
  <c r="D8" i="10"/>
  <c r="C8" i="10"/>
  <c r="J7" i="10"/>
  <c r="D7" i="10"/>
  <c r="C7" i="10"/>
  <c r="J6" i="10"/>
  <c r="D6" i="10"/>
  <c r="C6" i="10"/>
  <c r="J5" i="10"/>
  <c r="D5" i="10"/>
  <c r="C5" i="10"/>
  <c r="J4" i="10"/>
  <c r="D4" i="10"/>
  <c r="C4" i="10"/>
  <c r="J3" i="10"/>
  <c r="D3" i="10"/>
  <c r="C3" i="10"/>
  <c r="J2" i="10"/>
  <c r="D2" i="10"/>
  <c r="C2" i="10"/>
  <c r="D1" i="10"/>
  <c r="C1" i="10"/>
  <c r="J83" i="9"/>
  <c r="D83" i="9"/>
  <c r="C83" i="9"/>
  <c r="J82" i="9"/>
  <c r="D82" i="9"/>
  <c r="C82" i="9"/>
  <c r="J81" i="9"/>
  <c r="D81" i="9"/>
  <c r="C81" i="9"/>
  <c r="J80" i="9"/>
  <c r="D80" i="9"/>
  <c r="C80" i="9"/>
  <c r="J79" i="9"/>
  <c r="D79" i="9"/>
  <c r="C79" i="9"/>
  <c r="J78" i="9"/>
  <c r="D78" i="9"/>
  <c r="C78" i="9"/>
  <c r="J77" i="9"/>
  <c r="D77" i="9"/>
  <c r="C77" i="9"/>
  <c r="J76" i="9"/>
  <c r="D76" i="9"/>
  <c r="C76" i="9"/>
  <c r="J75" i="9"/>
  <c r="D75" i="9"/>
  <c r="C75" i="9"/>
  <c r="J74" i="9"/>
  <c r="D74" i="9"/>
  <c r="C74" i="9"/>
  <c r="J73" i="9"/>
  <c r="D73" i="9"/>
  <c r="C73" i="9"/>
  <c r="J72" i="9"/>
  <c r="D72" i="9"/>
  <c r="C72" i="9"/>
  <c r="J71" i="9"/>
  <c r="D71" i="9"/>
  <c r="C71" i="9"/>
  <c r="J70" i="9"/>
  <c r="D70" i="9"/>
  <c r="C70" i="9"/>
  <c r="J69" i="9"/>
  <c r="D69" i="9"/>
  <c r="C69" i="9"/>
  <c r="J68" i="9"/>
  <c r="D68" i="9"/>
  <c r="C68" i="9"/>
  <c r="J67" i="9"/>
  <c r="D67" i="9"/>
  <c r="C67" i="9"/>
  <c r="J66" i="9"/>
  <c r="D66" i="9"/>
  <c r="C66" i="9"/>
  <c r="J65" i="9"/>
  <c r="D65" i="9"/>
  <c r="C65" i="9"/>
  <c r="J64" i="9"/>
  <c r="D64" i="9"/>
  <c r="C64" i="9"/>
  <c r="J63" i="9"/>
  <c r="D63" i="9"/>
  <c r="C63" i="9"/>
  <c r="J62" i="9"/>
  <c r="D62" i="9"/>
  <c r="C62" i="9"/>
  <c r="J61" i="9"/>
  <c r="D61" i="9"/>
  <c r="C61" i="9"/>
  <c r="J60" i="9"/>
  <c r="D60" i="9"/>
  <c r="C60" i="9"/>
  <c r="J59" i="9"/>
  <c r="D59" i="9"/>
  <c r="C59" i="9"/>
  <c r="J58" i="9"/>
  <c r="D58" i="9"/>
  <c r="C58" i="9"/>
  <c r="J57" i="9"/>
  <c r="D57" i="9"/>
  <c r="C57" i="9"/>
  <c r="J56" i="9"/>
  <c r="D56" i="9"/>
  <c r="C56" i="9"/>
  <c r="J55" i="9"/>
  <c r="D55" i="9"/>
  <c r="C55" i="9"/>
  <c r="J54" i="9"/>
  <c r="D54" i="9"/>
  <c r="C54" i="9"/>
  <c r="J53" i="9"/>
  <c r="D53" i="9"/>
  <c r="C53" i="9"/>
  <c r="J52" i="9"/>
  <c r="D52" i="9"/>
  <c r="C52" i="9"/>
  <c r="J51" i="9"/>
  <c r="D51" i="9"/>
  <c r="C51" i="9"/>
  <c r="J50" i="9"/>
  <c r="D50" i="9"/>
  <c r="C50" i="9"/>
  <c r="J49" i="9"/>
  <c r="D49" i="9"/>
  <c r="C49" i="9"/>
  <c r="J48" i="9"/>
  <c r="D48" i="9"/>
  <c r="C48" i="9"/>
  <c r="J47" i="9"/>
  <c r="D47" i="9"/>
  <c r="C47" i="9"/>
  <c r="J46" i="9"/>
  <c r="D46" i="9"/>
  <c r="C46" i="9"/>
  <c r="J45" i="9"/>
  <c r="D45" i="9"/>
  <c r="C45" i="9"/>
  <c r="J44" i="9"/>
  <c r="D44" i="9"/>
  <c r="C44" i="9"/>
  <c r="J43" i="9"/>
  <c r="D43" i="9"/>
  <c r="C43" i="9"/>
  <c r="J42" i="9"/>
  <c r="D42" i="9"/>
  <c r="C42" i="9"/>
  <c r="J41" i="9"/>
  <c r="D41" i="9"/>
  <c r="C41" i="9"/>
  <c r="J40" i="9"/>
  <c r="D40" i="9"/>
  <c r="C40" i="9"/>
  <c r="J39" i="9"/>
  <c r="D39" i="9"/>
  <c r="C39" i="9"/>
  <c r="J38" i="9"/>
  <c r="D38" i="9"/>
  <c r="C38" i="9"/>
  <c r="J37" i="9"/>
  <c r="D37" i="9"/>
  <c r="C37" i="9"/>
  <c r="J36" i="9"/>
  <c r="D36" i="9"/>
  <c r="C36" i="9"/>
  <c r="J35" i="9"/>
  <c r="D35" i="9"/>
  <c r="C35" i="9"/>
  <c r="J34" i="9"/>
  <c r="D34" i="9"/>
  <c r="C34" i="9"/>
  <c r="J33" i="9"/>
  <c r="D33" i="9"/>
  <c r="C33" i="9"/>
  <c r="J32" i="9"/>
  <c r="D32" i="9"/>
  <c r="C32" i="9"/>
  <c r="J31" i="9"/>
  <c r="D31" i="9"/>
  <c r="C31" i="9"/>
  <c r="J30" i="9"/>
  <c r="D30" i="9"/>
  <c r="C30" i="9"/>
  <c r="J29" i="9"/>
  <c r="D29" i="9"/>
  <c r="C29" i="9"/>
  <c r="J28" i="9"/>
  <c r="D28" i="9"/>
  <c r="C28" i="9"/>
  <c r="J27" i="9"/>
  <c r="D27" i="9"/>
  <c r="C27" i="9"/>
  <c r="J26" i="9"/>
  <c r="D26" i="9"/>
  <c r="C26" i="9"/>
  <c r="J25" i="9"/>
  <c r="D25" i="9"/>
  <c r="C25" i="9"/>
  <c r="J24" i="9"/>
  <c r="D24" i="9"/>
  <c r="C24" i="9"/>
  <c r="J23" i="9"/>
  <c r="D23" i="9"/>
  <c r="C23" i="9"/>
  <c r="J22" i="9"/>
  <c r="D22" i="9"/>
  <c r="C22" i="9"/>
  <c r="J21" i="9"/>
  <c r="D21" i="9"/>
  <c r="C21" i="9"/>
  <c r="J20" i="9"/>
  <c r="D20" i="9"/>
  <c r="C20" i="9"/>
  <c r="J19" i="9"/>
  <c r="D19" i="9"/>
  <c r="C19" i="9"/>
  <c r="J18" i="9"/>
  <c r="D18" i="9"/>
  <c r="C18" i="9"/>
  <c r="J17" i="9"/>
  <c r="D17" i="9"/>
  <c r="C17" i="9"/>
  <c r="J16" i="9"/>
  <c r="D16" i="9"/>
  <c r="C16" i="9"/>
  <c r="J15" i="9"/>
  <c r="D15" i="9"/>
  <c r="C15" i="9"/>
  <c r="J14" i="9"/>
  <c r="D14" i="9"/>
  <c r="C14" i="9"/>
  <c r="J13" i="9"/>
  <c r="D13" i="9"/>
  <c r="C13" i="9"/>
  <c r="J12" i="9"/>
  <c r="D12" i="9"/>
  <c r="C12" i="9"/>
  <c r="J11" i="9"/>
  <c r="D11" i="9"/>
  <c r="C11" i="9"/>
  <c r="J10" i="9"/>
  <c r="D10" i="9"/>
  <c r="C10" i="9"/>
  <c r="J9" i="9"/>
  <c r="D9" i="9"/>
  <c r="C9" i="9"/>
  <c r="J8" i="9"/>
  <c r="D8" i="9"/>
  <c r="C8" i="9"/>
  <c r="J7" i="9"/>
  <c r="D7" i="9"/>
  <c r="C7" i="9"/>
  <c r="J6" i="9"/>
  <c r="D6" i="9"/>
  <c r="C6" i="9"/>
  <c r="J5" i="9"/>
  <c r="D5" i="9"/>
  <c r="C5" i="9"/>
  <c r="J4" i="9"/>
  <c r="D4" i="9"/>
  <c r="C4" i="9"/>
  <c r="J3" i="9"/>
  <c r="D3" i="9"/>
  <c r="C3" i="9"/>
  <c r="J2" i="9"/>
  <c r="D2" i="9"/>
  <c r="C2" i="9"/>
  <c r="D1" i="9"/>
  <c r="C1" i="9"/>
  <c r="J163" i="8"/>
  <c r="D163" i="8"/>
  <c r="C163" i="8"/>
  <c r="J162" i="8"/>
  <c r="D162" i="8"/>
  <c r="C162" i="8"/>
  <c r="J161" i="8"/>
  <c r="D161" i="8"/>
  <c r="C161" i="8"/>
  <c r="J160" i="8"/>
  <c r="D160" i="8"/>
  <c r="C160" i="8"/>
  <c r="J159" i="8"/>
  <c r="D159" i="8"/>
  <c r="C159" i="8"/>
  <c r="J158" i="8"/>
  <c r="D158" i="8"/>
  <c r="C158" i="8"/>
  <c r="J157" i="8"/>
  <c r="D157" i="8"/>
  <c r="C157" i="8"/>
  <c r="J156" i="8"/>
  <c r="D156" i="8"/>
  <c r="C156" i="8"/>
  <c r="J155" i="8"/>
  <c r="D155" i="8"/>
  <c r="C155" i="8"/>
  <c r="J154" i="8"/>
  <c r="D154" i="8"/>
  <c r="C154" i="8"/>
  <c r="J153" i="8"/>
  <c r="D153" i="8"/>
  <c r="C153" i="8"/>
  <c r="J152" i="8"/>
  <c r="D152" i="8"/>
  <c r="C152" i="8"/>
  <c r="J151" i="8"/>
  <c r="D151" i="8"/>
  <c r="C151" i="8"/>
  <c r="J150" i="8"/>
  <c r="D150" i="8"/>
  <c r="C150" i="8"/>
  <c r="J149" i="8"/>
  <c r="D149" i="8"/>
  <c r="C149" i="8"/>
  <c r="J148" i="8"/>
  <c r="D148" i="8"/>
  <c r="C148" i="8"/>
  <c r="J147" i="8"/>
  <c r="D147" i="8"/>
  <c r="C147" i="8"/>
  <c r="J146" i="8"/>
  <c r="D146" i="8"/>
  <c r="C146" i="8"/>
  <c r="J145" i="8"/>
  <c r="D145" i="8"/>
  <c r="C145" i="8"/>
  <c r="J144" i="8"/>
  <c r="D144" i="8"/>
  <c r="C144" i="8"/>
  <c r="J143" i="8"/>
  <c r="D143" i="8"/>
  <c r="C143" i="8"/>
  <c r="J142" i="8"/>
  <c r="D142" i="8"/>
  <c r="C142" i="8"/>
  <c r="J141" i="8"/>
  <c r="D141" i="8"/>
  <c r="C141" i="8"/>
  <c r="J140" i="8"/>
  <c r="D140" i="8"/>
  <c r="C140" i="8"/>
  <c r="J139" i="8"/>
  <c r="D139" i="8"/>
  <c r="C139" i="8"/>
  <c r="J138" i="8"/>
  <c r="D138" i="8"/>
  <c r="C138" i="8"/>
  <c r="J137" i="8"/>
  <c r="D137" i="8"/>
  <c r="C137" i="8"/>
  <c r="J136" i="8"/>
  <c r="D136" i="8"/>
  <c r="C136" i="8"/>
  <c r="J135" i="8"/>
  <c r="D135" i="8"/>
  <c r="C135" i="8"/>
  <c r="J134" i="8"/>
  <c r="D134" i="8"/>
  <c r="C134" i="8"/>
  <c r="J133" i="8"/>
  <c r="D133" i="8"/>
  <c r="C133" i="8"/>
  <c r="J132" i="8"/>
  <c r="D132" i="8"/>
  <c r="C132" i="8"/>
  <c r="J131" i="8"/>
  <c r="D131" i="8"/>
  <c r="C131" i="8"/>
  <c r="J130" i="8"/>
  <c r="D130" i="8"/>
  <c r="C130" i="8"/>
  <c r="J129" i="8"/>
  <c r="D129" i="8"/>
  <c r="C129" i="8"/>
  <c r="J128" i="8"/>
  <c r="D128" i="8"/>
  <c r="C128" i="8"/>
  <c r="J127" i="8"/>
  <c r="D127" i="8"/>
  <c r="C127" i="8"/>
  <c r="J126" i="8"/>
  <c r="D126" i="8"/>
  <c r="C126" i="8"/>
  <c r="J125" i="8"/>
  <c r="D125" i="8"/>
  <c r="C125" i="8"/>
  <c r="J124" i="8"/>
  <c r="D124" i="8"/>
  <c r="C124" i="8"/>
  <c r="J123" i="8"/>
  <c r="D123" i="8"/>
  <c r="C123" i="8"/>
  <c r="J122" i="8"/>
  <c r="D122" i="8"/>
  <c r="C122" i="8"/>
  <c r="J121" i="8"/>
  <c r="D121" i="8"/>
  <c r="C121" i="8"/>
  <c r="J120" i="8"/>
  <c r="D120" i="8"/>
  <c r="C120" i="8"/>
  <c r="J119" i="8"/>
  <c r="D119" i="8"/>
  <c r="C119" i="8"/>
  <c r="J118" i="8"/>
  <c r="D118" i="8"/>
  <c r="C118" i="8"/>
  <c r="J117" i="8"/>
  <c r="D117" i="8"/>
  <c r="C117" i="8"/>
  <c r="J116" i="8"/>
  <c r="D116" i="8"/>
  <c r="C116" i="8"/>
  <c r="J115" i="8"/>
  <c r="D115" i="8"/>
  <c r="C115" i="8"/>
  <c r="J114" i="8"/>
  <c r="D114" i="8"/>
  <c r="C114" i="8"/>
  <c r="J113" i="8"/>
  <c r="D113" i="8"/>
  <c r="C113" i="8"/>
  <c r="J112" i="8"/>
  <c r="D112" i="8"/>
  <c r="C112" i="8"/>
  <c r="J111" i="8"/>
  <c r="D111" i="8"/>
  <c r="C111" i="8"/>
  <c r="J110" i="8"/>
  <c r="D110" i="8"/>
  <c r="C110" i="8"/>
  <c r="J109" i="8"/>
  <c r="D109" i="8"/>
  <c r="C109" i="8"/>
  <c r="J108" i="8"/>
  <c r="D108" i="8"/>
  <c r="C108" i="8"/>
  <c r="J107" i="8"/>
  <c r="D107" i="8"/>
  <c r="C107" i="8"/>
  <c r="J106" i="8"/>
  <c r="D106" i="8"/>
  <c r="C106" i="8"/>
  <c r="J105" i="8"/>
  <c r="D105" i="8"/>
  <c r="C105" i="8"/>
  <c r="J104" i="8"/>
  <c r="D104" i="8"/>
  <c r="C104" i="8"/>
  <c r="J103" i="8"/>
  <c r="D103" i="8"/>
  <c r="C103" i="8"/>
  <c r="J102" i="8"/>
  <c r="D102" i="8"/>
  <c r="C102" i="8"/>
  <c r="J101" i="8"/>
  <c r="D101" i="8"/>
  <c r="C101" i="8"/>
  <c r="J100" i="8"/>
  <c r="D100" i="8"/>
  <c r="C100" i="8"/>
  <c r="J99" i="8"/>
  <c r="D99" i="8"/>
  <c r="C99" i="8"/>
  <c r="J98" i="8"/>
  <c r="D98" i="8"/>
  <c r="C98" i="8"/>
  <c r="J97" i="8"/>
  <c r="D97" i="8"/>
  <c r="C97" i="8"/>
  <c r="J96" i="8"/>
  <c r="D96" i="8"/>
  <c r="C96" i="8"/>
  <c r="J95" i="8"/>
  <c r="D95" i="8"/>
  <c r="C95" i="8"/>
  <c r="J94" i="8"/>
  <c r="D94" i="8"/>
  <c r="C94" i="8"/>
  <c r="J93" i="8"/>
  <c r="D93" i="8"/>
  <c r="C93" i="8"/>
  <c r="J92" i="8"/>
  <c r="D92" i="8"/>
  <c r="C92" i="8"/>
  <c r="J91" i="8"/>
  <c r="D91" i="8"/>
  <c r="C91" i="8"/>
  <c r="J90" i="8"/>
  <c r="D90" i="8"/>
  <c r="C90" i="8"/>
  <c r="J89" i="8"/>
  <c r="D89" i="8"/>
  <c r="C89" i="8"/>
  <c r="J88" i="8"/>
  <c r="D88" i="8"/>
  <c r="C88" i="8"/>
  <c r="J87" i="8"/>
  <c r="D87" i="8"/>
  <c r="C87" i="8"/>
  <c r="J86" i="8"/>
  <c r="D86" i="8"/>
  <c r="C86" i="8"/>
  <c r="J85" i="8"/>
  <c r="D85" i="8"/>
  <c r="C85" i="8"/>
  <c r="J84" i="8"/>
  <c r="D84" i="8"/>
  <c r="C84" i="8"/>
  <c r="J83" i="8"/>
  <c r="D83" i="8"/>
  <c r="C83" i="8"/>
  <c r="J82" i="8"/>
  <c r="D82" i="8"/>
  <c r="C82" i="8"/>
  <c r="J81" i="8"/>
  <c r="D81" i="8"/>
  <c r="C81" i="8"/>
  <c r="J80" i="8"/>
  <c r="D80" i="8"/>
  <c r="C80" i="8"/>
  <c r="J79" i="8"/>
  <c r="D79" i="8"/>
  <c r="C79" i="8"/>
  <c r="J78" i="8"/>
  <c r="D78" i="8"/>
  <c r="C78" i="8"/>
  <c r="J77" i="8"/>
  <c r="D77" i="8"/>
  <c r="C77" i="8"/>
  <c r="J76" i="8"/>
  <c r="D76" i="8"/>
  <c r="C76" i="8"/>
  <c r="J75" i="8"/>
  <c r="D75" i="8"/>
  <c r="C75" i="8"/>
  <c r="J74" i="8"/>
  <c r="D74" i="8"/>
  <c r="C74" i="8"/>
  <c r="J73" i="8"/>
  <c r="D73" i="8"/>
  <c r="C73" i="8"/>
  <c r="J72" i="8"/>
  <c r="D72" i="8"/>
  <c r="C72" i="8"/>
  <c r="J71" i="8"/>
  <c r="D71" i="8"/>
  <c r="C71" i="8"/>
  <c r="J70" i="8"/>
  <c r="D70" i="8"/>
  <c r="C70" i="8"/>
  <c r="J69" i="8"/>
  <c r="D69" i="8"/>
  <c r="C69" i="8"/>
  <c r="J68" i="8"/>
  <c r="D68" i="8"/>
  <c r="C68" i="8"/>
  <c r="J67" i="8"/>
  <c r="D67" i="8"/>
  <c r="C67" i="8"/>
  <c r="J66" i="8"/>
  <c r="D66" i="8"/>
  <c r="C66" i="8"/>
  <c r="J65" i="8"/>
  <c r="D65" i="8"/>
  <c r="C65" i="8"/>
  <c r="J64" i="8"/>
  <c r="D64" i="8"/>
  <c r="C64" i="8"/>
  <c r="J63" i="8"/>
  <c r="D63" i="8"/>
  <c r="C63" i="8"/>
  <c r="J62" i="8"/>
  <c r="D62" i="8"/>
  <c r="C62" i="8"/>
  <c r="J61" i="8"/>
  <c r="D61" i="8"/>
  <c r="C61" i="8"/>
  <c r="J60" i="8"/>
  <c r="D60" i="8"/>
  <c r="C60" i="8"/>
  <c r="J59" i="8"/>
  <c r="D59" i="8"/>
  <c r="C59" i="8"/>
  <c r="J58" i="8"/>
  <c r="D58" i="8"/>
  <c r="C58" i="8"/>
  <c r="J57" i="8"/>
  <c r="D57" i="8"/>
  <c r="C57" i="8"/>
  <c r="J56" i="8"/>
  <c r="D56" i="8"/>
  <c r="C56" i="8"/>
  <c r="J55" i="8"/>
  <c r="D55" i="8"/>
  <c r="C55" i="8"/>
  <c r="J54" i="8"/>
  <c r="D54" i="8"/>
  <c r="C54" i="8"/>
  <c r="J53" i="8"/>
  <c r="D53" i="8"/>
  <c r="C53" i="8"/>
  <c r="J52" i="8"/>
  <c r="D52" i="8"/>
  <c r="C52" i="8"/>
  <c r="J51" i="8"/>
  <c r="D51" i="8"/>
  <c r="C51" i="8"/>
  <c r="J50" i="8"/>
  <c r="D50" i="8"/>
  <c r="C50" i="8"/>
  <c r="J49" i="8"/>
  <c r="D49" i="8"/>
  <c r="C49" i="8"/>
  <c r="J48" i="8"/>
  <c r="D48" i="8"/>
  <c r="C48" i="8"/>
  <c r="J47" i="8"/>
  <c r="D47" i="8"/>
  <c r="C47" i="8"/>
  <c r="J46" i="8"/>
  <c r="D46" i="8"/>
  <c r="C46" i="8"/>
  <c r="J45" i="8"/>
  <c r="D45" i="8"/>
  <c r="C45" i="8"/>
  <c r="J44" i="8"/>
  <c r="D44" i="8"/>
  <c r="C44" i="8"/>
  <c r="J43" i="8"/>
  <c r="D43" i="8"/>
  <c r="C43" i="8"/>
  <c r="J42" i="8"/>
  <c r="D42" i="8"/>
  <c r="C42" i="8"/>
  <c r="J41" i="8"/>
  <c r="D41" i="8"/>
  <c r="C41" i="8"/>
  <c r="J40" i="8"/>
  <c r="D40" i="8"/>
  <c r="C40" i="8"/>
  <c r="J39" i="8"/>
  <c r="D39" i="8"/>
  <c r="C39" i="8"/>
  <c r="J38" i="8"/>
  <c r="D38" i="8"/>
  <c r="C38" i="8"/>
  <c r="J37" i="8"/>
  <c r="D37" i="8"/>
  <c r="C37" i="8"/>
  <c r="J36" i="8"/>
  <c r="D36" i="8"/>
  <c r="C36" i="8"/>
  <c r="J35" i="8"/>
  <c r="D35" i="8"/>
  <c r="C35" i="8"/>
  <c r="J34" i="8"/>
  <c r="D34" i="8"/>
  <c r="C34" i="8"/>
  <c r="J33" i="8"/>
  <c r="D33" i="8"/>
  <c r="C33" i="8"/>
  <c r="J32" i="8"/>
  <c r="D32" i="8"/>
  <c r="C32" i="8"/>
  <c r="J31" i="8"/>
  <c r="D31" i="8"/>
  <c r="C31" i="8"/>
  <c r="J30" i="8"/>
  <c r="D30" i="8"/>
  <c r="C30" i="8"/>
  <c r="J29" i="8"/>
  <c r="D29" i="8"/>
  <c r="C29" i="8"/>
  <c r="J28" i="8"/>
  <c r="D28" i="8"/>
  <c r="C28" i="8"/>
  <c r="J27" i="8"/>
  <c r="D27" i="8"/>
  <c r="C27" i="8"/>
  <c r="J26" i="8"/>
  <c r="D26" i="8"/>
  <c r="C26" i="8"/>
  <c r="J25" i="8"/>
  <c r="D25" i="8"/>
  <c r="C25" i="8"/>
  <c r="J24" i="8"/>
  <c r="D24" i="8"/>
  <c r="C24" i="8"/>
  <c r="J23" i="8"/>
  <c r="D23" i="8"/>
  <c r="C23" i="8"/>
  <c r="J22" i="8"/>
  <c r="D22" i="8"/>
  <c r="C22" i="8"/>
  <c r="J21" i="8"/>
  <c r="D21" i="8"/>
  <c r="C21" i="8"/>
  <c r="J20" i="8"/>
  <c r="D20" i="8"/>
  <c r="C20" i="8"/>
  <c r="J19" i="8"/>
  <c r="D19" i="8"/>
  <c r="C19" i="8"/>
  <c r="J18" i="8"/>
  <c r="D18" i="8"/>
  <c r="C18" i="8"/>
  <c r="J17" i="8"/>
  <c r="D17" i="8"/>
  <c r="C17" i="8"/>
  <c r="J16" i="8"/>
  <c r="D16" i="8"/>
  <c r="C16" i="8"/>
  <c r="J15" i="8"/>
  <c r="D15" i="8"/>
  <c r="C15" i="8"/>
  <c r="J14" i="8"/>
  <c r="D14" i="8"/>
  <c r="C14" i="8"/>
  <c r="J13" i="8"/>
  <c r="D13" i="8"/>
  <c r="C13" i="8"/>
  <c r="J12" i="8"/>
  <c r="D12" i="8"/>
  <c r="C12" i="8"/>
  <c r="J11" i="8"/>
  <c r="D11" i="8"/>
  <c r="C11" i="8"/>
  <c r="J10" i="8"/>
  <c r="D10" i="8"/>
  <c r="C10" i="8"/>
  <c r="J9" i="8"/>
  <c r="D9" i="8"/>
  <c r="C9" i="8"/>
  <c r="J8" i="8"/>
  <c r="D8" i="8"/>
  <c r="C8" i="8"/>
  <c r="J7" i="8"/>
  <c r="D7" i="8"/>
  <c r="C7" i="8"/>
  <c r="J6" i="8"/>
  <c r="D6" i="8"/>
  <c r="C6" i="8"/>
  <c r="J5" i="8"/>
  <c r="D5" i="8"/>
  <c r="C5" i="8"/>
  <c r="J4" i="8"/>
  <c r="D4" i="8"/>
  <c r="C4" i="8"/>
  <c r="J3" i="8"/>
  <c r="D3" i="8"/>
  <c r="C3" i="8"/>
  <c r="J2" i="8"/>
  <c r="D2" i="8"/>
  <c r="C2" i="8"/>
  <c r="D1" i="8"/>
  <c r="C1" i="8"/>
  <c r="J127" i="7"/>
  <c r="D127" i="7"/>
  <c r="C127" i="7"/>
  <c r="J126" i="7"/>
  <c r="D126" i="7"/>
  <c r="C126" i="7"/>
  <c r="J125" i="7"/>
  <c r="D125" i="7"/>
  <c r="C125" i="7"/>
  <c r="J124" i="7"/>
  <c r="D124" i="7"/>
  <c r="C124" i="7"/>
  <c r="J123" i="7"/>
  <c r="D123" i="7"/>
  <c r="C123" i="7"/>
  <c r="J122" i="7"/>
  <c r="D122" i="7"/>
  <c r="C122" i="7"/>
  <c r="J121" i="7"/>
  <c r="D121" i="7"/>
  <c r="C121" i="7"/>
  <c r="J120" i="7"/>
  <c r="D120" i="7"/>
  <c r="C120" i="7"/>
  <c r="J119" i="7"/>
  <c r="D119" i="7"/>
  <c r="C119" i="7"/>
  <c r="J118" i="7"/>
  <c r="D118" i="7"/>
  <c r="C118" i="7"/>
  <c r="J117" i="7"/>
  <c r="D117" i="7"/>
  <c r="C117" i="7"/>
  <c r="J116" i="7"/>
  <c r="D116" i="7"/>
  <c r="C116" i="7"/>
  <c r="J115" i="7"/>
  <c r="D115" i="7"/>
  <c r="C115" i="7"/>
  <c r="J114" i="7"/>
  <c r="D114" i="7"/>
  <c r="C114" i="7"/>
  <c r="J113" i="7"/>
  <c r="D113" i="7"/>
  <c r="C113" i="7"/>
  <c r="J112" i="7"/>
  <c r="D112" i="7"/>
  <c r="C112" i="7"/>
  <c r="J111" i="7"/>
  <c r="D111" i="7"/>
  <c r="C111" i="7"/>
  <c r="J110" i="7"/>
  <c r="D110" i="7"/>
  <c r="C110" i="7"/>
  <c r="J109" i="7"/>
  <c r="D109" i="7"/>
  <c r="C109" i="7"/>
  <c r="J108" i="7"/>
  <c r="D108" i="7"/>
  <c r="C108" i="7"/>
  <c r="J107" i="7"/>
  <c r="D107" i="7"/>
  <c r="C107" i="7"/>
  <c r="J106" i="7"/>
  <c r="D106" i="7"/>
  <c r="C106" i="7"/>
  <c r="J105" i="7"/>
  <c r="D105" i="7"/>
  <c r="C105" i="7"/>
  <c r="J104" i="7"/>
  <c r="D104" i="7"/>
  <c r="C104" i="7"/>
  <c r="J103" i="7"/>
  <c r="D103" i="7"/>
  <c r="C103" i="7"/>
  <c r="J102" i="7"/>
  <c r="D102" i="7"/>
  <c r="C102" i="7"/>
  <c r="J101" i="7"/>
  <c r="D101" i="7"/>
  <c r="C101" i="7"/>
  <c r="J100" i="7"/>
  <c r="D100" i="7"/>
  <c r="C100" i="7"/>
  <c r="J99" i="7"/>
  <c r="D99" i="7"/>
  <c r="C99" i="7"/>
  <c r="J98" i="7"/>
  <c r="D98" i="7"/>
  <c r="C98" i="7"/>
  <c r="J97" i="7"/>
  <c r="D97" i="7"/>
  <c r="C97" i="7"/>
  <c r="J96" i="7"/>
  <c r="D96" i="7"/>
  <c r="C96" i="7"/>
  <c r="J95" i="7"/>
  <c r="D95" i="7"/>
  <c r="C95" i="7"/>
  <c r="J94" i="7"/>
  <c r="D94" i="7"/>
  <c r="C94" i="7"/>
  <c r="J93" i="7"/>
  <c r="D93" i="7"/>
  <c r="C93" i="7"/>
  <c r="J92" i="7"/>
  <c r="D92" i="7"/>
  <c r="C92" i="7"/>
  <c r="J91" i="7"/>
  <c r="D91" i="7"/>
  <c r="C91" i="7"/>
  <c r="J90" i="7"/>
  <c r="D90" i="7"/>
  <c r="C90" i="7"/>
  <c r="J89" i="7"/>
  <c r="D89" i="7"/>
  <c r="C89" i="7"/>
  <c r="J88" i="7"/>
  <c r="D88" i="7"/>
  <c r="C88" i="7"/>
  <c r="J87" i="7"/>
  <c r="D87" i="7"/>
  <c r="C87" i="7"/>
  <c r="J86" i="7"/>
  <c r="D86" i="7"/>
  <c r="C86" i="7"/>
  <c r="J85" i="7"/>
  <c r="D85" i="7"/>
  <c r="C85" i="7"/>
  <c r="J84" i="7"/>
  <c r="D84" i="7"/>
  <c r="C84" i="7"/>
  <c r="J83" i="7"/>
  <c r="D83" i="7"/>
  <c r="C83" i="7"/>
  <c r="J82" i="7"/>
  <c r="D82" i="7"/>
  <c r="C82" i="7"/>
  <c r="J81" i="7"/>
  <c r="D81" i="7"/>
  <c r="C81" i="7"/>
  <c r="J80" i="7"/>
  <c r="D80" i="7"/>
  <c r="C80" i="7"/>
  <c r="J79" i="7"/>
  <c r="D79" i="7"/>
  <c r="C79" i="7"/>
  <c r="J78" i="7"/>
  <c r="D78" i="7"/>
  <c r="C78" i="7"/>
  <c r="J77" i="7"/>
  <c r="D77" i="7"/>
  <c r="C77" i="7"/>
  <c r="J76" i="7"/>
  <c r="D76" i="7"/>
  <c r="C76" i="7"/>
  <c r="J75" i="7"/>
  <c r="D75" i="7"/>
  <c r="C75" i="7"/>
  <c r="J74" i="7"/>
  <c r="D74" i="7"/>
  <c r="C74" i="7"/>
  <c r="J73" i="7"/>
  <c r="D73" i="7"/>
  <c r="C73" i="7"/>
  <c r="J72" i="7"/>
  <c r="D72" i="7"/>
  <c r="C72" i="7"/>
  <c r="J71" i="7"/>
  <c r="D71" i="7"/>
  <c r="C71" i="7"/>
  <c r="J70" i="7"/>
  <c r="D70" i="7"/>
  <c r="C70" i="7"/>
  <c r="J69" i="7"/>
  <c r="D69" i="7"/>
  <c r="C69" i="7"/>
  <c r="J68" i="7"/>
  <c r="D68" i="7"/>
  <c r="C68" i="7"/>
  <c r="J67" i="7"/>
  <c r="D67" i="7"/>
  <c r="C67" i="7"/>
  <c r="J66" i="7"/>
  <c r="D66" i="7"/>
  <c r="C66" i="7"/>
  <c r="J65" i="7"/>
  <c r="D65" i="7"/>
  <c r="C65" i="7"/>
  <c r="J64" i="7"/>
  <c r="D64" i="7"/>
  <c r="C64" i="7"/>
  <c r="J63" i="7"/>
  <c r="D63" i="7"/>
  <c r="C63" i="7"/>
  <c r="J62" i="7"/>
  <c r="D62" i="7"/>
  <c r="C62" i="7"/>
  <c r="J61" i="7"/>
  <c r="D61" i="7"/>
  <c r="C61" i="7"/>
  <c r="J60" i="7"/>
  <c r="D60" i="7"/>
  <c r="C60" i="7"/>
  <c r="J59" i="7"/>
  <c r="D59" i="7"/>
  <c r="C59" i="7"/>
  <c r="J58" i="7"/>
  <c r="D58" i="7"/>
  <c r="C58" i="7"/>
  <c r="J57" i="7"/>
  <c r="D57" i="7"/>
  <c r="C57" i="7"/>
  <c r="J56" i="7"/>
  <c r="D56" i="7"/>
  <c r="C56" i="7"/>
  <c r="J55" i="7"/>
  <c r="D55" i="7"/>
  <c r="C55" i="7"/>
  <c r="J54" i="7"/>
  <c r="D54" i="7"/>
  <c r="C54" i="7"/>
  <c r="J53" i="7"/>
  <c r="D53" i="7"/>
  <c r="C53" i="7"/>
  <c r="J52" i="7"/>
  <c r="D52" i="7"/>
  <c r="C52" i="7"/>
  <c r="J51" i="7"/>
  <c r="D51" i="7"/>
  <c r="C51" i="7"/>
  <c r="J50" i="7"/>
  <c r="D50" i="7"/>
  <c r="C50" i="7"/>
  <c r="J49" i="7"/>
  <c r="D49" i="7"/>
  <c r="C49" i="7"/>
  <c r="J48" i="7"/>
  <c r="D48" i="7"/>
  <c r="C48" i="7"/>
  <c r="J47" i="7"/>
  <c r="D47" i="7"/>
  <c r="C47" i="7"/>
  <c r="J46" i="7"/>
  <c r="D46" i="7"/>
  <c r="C46" i="7"/>
  <c r="J45" i="7"/>
  <c r="D45" i="7"/>
  <c r="C45" i="7"/>
  <c r="J44" i="7"/>
  <c r="D44" i="7"/>
  <c r="C44" i="7"/>
  <c r="J43" i="7"/>
  <c r="D43" i="7"/>
  <c r="C43" i="7"/>
  <c r="J42" i="7"/>
  <c r="D42" i="7"/>
  <c r="C42" i="7"/>
  <c r="J41" i="7"/>
  <c r="D41" i="7"/>
  <c r="C41" i="7"/>
  <c r="J40" i="7"/>
  <c r="D40" i="7"/>
  <c r="C40" i="7"/>
  <c r="J39" i="7"/>
  <c r="D39" i="7"/>
  <c r="C39" i="7"/>
  <c r="J38" i="7"/>
  <c r="D38" i="7"/>
  <c r="C38" i="7"/>
  <c r="J37" i="7"/>
  <c r="D37" i="7"/>
  <c r="C37" i="7"/>
  <c r="J36" i="7"/>
  <c r="D36" i="7"/>
  <c r="C36" i="7"/>
  <c r="J35" i="7"/>
  <c r="D35" i="7"/>
  <c r="C35" i="7"/>
  <c r="J34" i="7"/>
  <c r="D34" i="7"/>
  <c r="C34" i="7"/>
  <c r="J33" i="7"/>
  <c r="D33" i="7"/>
  <c r="C33" i="7"/>
  <c r="J32" i="7"/>
  <c r="D32" i="7"/>
  <c r="C32" i="7"/>
  <c r="J31" i="7"/>
  <c r="D31" i="7"/>
  <c r="C31" i="7"/>
  <c r="J30" i="7"/>
  <c r="D30" i="7"/>
  <c r="C30" i="7"/>
  <c r="J29" i="7"/>
  <c r="D29" i="7"/>
  <c r="C29" i="7"/>
  <c r="J28" i="7"/>
  <c r="D28" i="7"/>
  <c r="C28" i="7"/>
  <c r="J27" i="7"/>
  <c r="D27" i="7"/>
  <c r="C27" i="7"/>
  <c r="J26" i="7"/>
  <c r="D26" i="7"/>
  <c r="C26" i="7"/>
  <c r="J25" i="7"/>
  <c r="D25" i="7"/>
  <c r="C25" i="7"/>
  <c r="J24" i="7"/>
  <c r="D24" i="7"/>
  <c r="C24" i="7"/>
  <c r="J23" i="7"/>
  <c r="D23" i="7"/>
  <c r="C23" i="7"/>
  <c r="J22" i="7"/>
  <c r="D22" i="7"/>
  <c r="C22" i="7"/>
  <c r="J21" i="7"/>
  <c r="D21" i="7"/>
  <c r="C21" i="7"/>
  <c r="J20" i="7"/>
  <c r="D20" i="7"/>
  <c r="C20" i="7"/>
  <c r="J19" i="7"/>
  <c r="D19" i="7"/>
  <c r="C19" i="7"/>
  <c r="J18" i="7"/>
  <c r="D18" i="7"/>
  <c r="C18" i="7"/>
  <c r="J17" i="7"/>
  <c r="D17" i="7"/>
  <c r="C17" i="7"/>
  <c r="J16" i="7"/>
  <c r="D16" i="7"/>
  <c r="C16" i="7"/>
  <c r="J15" i="7"/>
  <c r="D15" i="7"/>
  <c r="C15" i="7"/>
  <c r="J14" i="7"/>
  <c r="D14" i="7"/>
  <c r="C14" i="7"/>
  <c r="J13" i="7"/>
  <c r="D13" i="7"/>
  <c r="C13" i="7"/>
  <c r="J12" i="7"/>
  <c r="D12" i="7"/>
  <c r="C12" i="7"/>
  <c r="J11" i="7"/>
  <c r="D11" i="7"/>
  <c r="C11" i="7"/>
  <c r="J10" i="7"/>
  <c r="D10" i="7"/>
  <c r="C10" i="7"/>
  <c r="J9" i="7"/>
  <c r="D9" i="7"/>
  <c r="C9" i="7"/>
  <c r="J8" i="7"/>
  <c r="D8" i="7"/>
  <c r="C8" i="7"/>
  <c r="J7" i="7"/>
  <c r="D7" i="7"/>
  <c r="C7" i="7"/>
  <c r="J6" i="7"/>
  <c r="D6" i="7"/>
  <c r="C6" i="7"/>
  <c r="J5" i="7"/>
  <c r="D5" i="7"/>
  <c r="C5" i="7"/>
  <c r="J4" i="7"/>
  <c r="D4" i="7"/>
  <c r="C4" i="7"/>
  <c r="J3" i="7"/>
  <c r="D3" i="7"/>
  <c r="C3" i="7"/>
  <c r="J2" i="7"/>
  <c r="D2" i="7"/>
  <c r="C2" i="7"/>
  <c r="D1" i="7"/>
  <c r="C1" i="7"/>
  <c r="J8" i="6"/>
  <c r="D8" i="6"/>
  <c r="C8" i="6"/>
  <c r="J7" i="6"/>
  <c r="D7" i="6"/>
  <c r="C7" i="6"/>
  <c r="J6" i="6"/>
  <c r="D6" i="6"/>
  <c r="C6" i="6"/>
  <c r="J5" i="6"/>
  <c r="D5" i="6"/>
  <c r="C5" i="6"/>
  <c r="J4" i="6"/>
  <c r="D4" i="6"/>
  <c r="C4" i="6"/>
  <c r="J3" i="6"/>
  <c r="D3" i="6"/>
  <c r="C3" i="6"/>
  <c r="J2" i="6"/>
  <c r="D2" i="6"/>
  <c r="C2" i="6"/>
  <c r="D1" i="6"/>
  <c r="C1" i="6"/>
  <c r="J87" i="5"/>
  <c r="D87" i="5"/>
  <c r="C87" i="5"/>
  <c r="J86" i="5"/>
  <c r="D86" i="5"/>
  <c r="C86" i="5"/>
  <c r="J85" i="5"/>
  <c r="D85" i="5"/>
  <c r="C85" i="5"/>
  <c r="J84" i="5"/>
  <c r="D84" i="5"/>
  <c r="C84" i="5"/>
  <c r="J83" i="5"/>
  <c r="D83" i="5"/>
  <c r="C83" i="5"/>
  <c r="J82" i="5"/>
  <c r="D82" i="5"/>
  <c r="C82" i="5"/>
  <c r="J81" i="5"/>
  <c r="D81" i="5"/>
  <c r="C81" i="5"/>
  <c r="J80" i="5"/>
  <c r="D80" i="5"/>
  <c r="C80" i="5"/>
  <c r="J79" i="5"/>
  <c r="D79" i="5"/>
  <c r="C79" i="5"/>
  <c r="J78" i="5"/>
  <c r="D78" i="5"/>
  <c r="C78" i="5"/>
  <c r="J77" i="5"/>
  <c r="D77" i="5"/>
  <c r="C77" i="5"/>
  <c r="J76" i="5"/>
  <c r="D76" i="5"/>
  <c r="C76" i="5"/>
  <c r="J75" i="5"/>
  <c r="D75" i="5"/>
  <c r="C75" i="5"/>
  <c r="J74" i="5"/>
  <c r="D74" i="5"/>
  <c r="C74" i="5"/>
  <c r="J73" i="5"/>
  <c r="D73" i="5"/>
  <c r="C73" i="5"/>
  <c r="J72" i="5"/>
  <c r="D72" i="5"/>
  <c r="C72" i="5"/>
  <c r="J71" i="5"/>
  <c r="D71" i="5"/>
  <c r="C71" i="5"/>
  <c r="J70" i="5"/>
  <c r="D70" i="5"/>
  <c r="C70" i="5"/>
  <c r="J69" i="5"/>
  <c r="D69" i="5"/>
  <c r="C69" i="5"/>
  <c r="J68" i="5"/>
  <c r="D68" i="5"/>
  <c r="C68" i="5"/>
  <c r="J67" i="5"/>
  <c r="D67" i="5"/>
  <c r="C67" i="5"/>
  <c r="J66" i="5"/>
  <c r="D66" i="5"/>
  <c r="C66" i="5"/>
  <c r="J65" i="5"/>
  <c r="D65" i="5"/>
  <c r="C65" i="5"/>
  <c r="J64" i="5"/>
  <c r="D64" i="5"/>
  <c r="C64" i="5"/>
  <c r="J63" i="5"/>
  <c r="D63" i="5"/>
  <c r="C63" i="5"/>
  <c r="J62" i="5"/>
  <c r="D62" i="5"/>
  <c r="C62" i="5"/>
  <c r="J61" i="5"/>
  <c r="D61" i="5"/>
  <c r="C61" i="5"/>
  <c r="J60" i="5"/>
  <c r="D60" i="5"/>
  <c r="C60" i="5"/>
  <c r="J59" i="5"/>
  <c r="D59" i="5"/>
  <c r="C59" i="5"/>
  <c r="J58" i="5"/>
  <c r="D58" i="5"/>
  <c r="C58" i="5"/>
  <c r="J57" i="5"/>
  <c r="D57" i="5"/>
  <c r="C57" i="5"/>
  <c r="J56" i="5"/>
  <c r="D56" i="5"/>
  <c r="C56" i="5"/>
  <c r="J55" i="5"/>
  <c r="D55" i="5"/>
  <c r="C55" i="5"/>
  <c r="J54" i="5"/>
  <c r="D54" i="5"/>
  <c r="C54" i="5"/>
  <c r="J53" i="5"/>
  <c r="D53" i="5"/>
  <c r="C53" i="5"/>
  <c r="J52" i="5"/>
  <c r="D52" i="5"/>
  <c r="C52" i="5"/>
  <c r="J51" i="5"/>
  <c r="D51" i="5"/>
  <c r="C51" i="5"/>
  <c r="J50" i="5"/>
  <c r="D50" i="5"/>
  <c r="C50" i="5"/>
  <c r="J49" i="5"/>
  <c r="D49" i="5"/>
  <c r="C49" i="5"/>
  <c r="J48" i="5"/>
  <c r="D48" i="5"/>
  <c r="C48" i="5"/>
  <c r="J47" i="5"/>
  <c r="D47" i="5"/>
  <c r="C47" i="5"/>
  <c r="J46" i="5"/>
  <c r="D46" i="5"/>
  <c r="C46" i="5"/>
  <c r="J45" i="5"/>
  <c r="D45" i="5"/>
  <c r="C45" i="5"/>
  <c r="J44" i="5"/>
  <c r="D44" i="5"/>
  <c r="C44" i="5"/>
  <c r="J43" i="5"/>
  <c r="D43" i="5"/>
  <c r="C43" i="5"/>
  <c r="J42" i="5"/>
  <c r="D42" i="5"/>
  <c r="C42" i="5"/>
  <c r="J41" i="5"/>
  <c r="D41" i="5"/>
  <c r="C41" i="5"/>
  <c r="J40" i="5"/>
  <c r="D40" i="5"/>
  <c r="C40" i="5"/>
  <c r="J39" i="5"/>
  <c r="D39" i="5"/>
  <c r="C39" i="5"/>
  <c r="J38" i="5"/>
  <c r="D38" i="5"/>
  <c r="C38" i="5"/>
  <c r="J37" i="5"/>
  <c r="D37" i="5"/>
  <c r="C37" i="5"/>
  <c r="J36" i="5"/>
  <c r="D36" i="5"/>
  <c r="C36" i="5"/>
  <c r="J35" i="5"/>
  <c r="D35" i="5"/>
  <c r="C35" i="5"/>
  <c r="J34" i="5"/>
  <c r="D34" i="5"/>
  <c r="C34" i="5"/>
  <c r="J33" i="5"/>
  <c r="D33" i="5"/>
  <c r="C33" i="5"/>
  <c r="J32" i="5"/>
  <c r="D32" i="5"/>
  <c r="C32" i="5"/>
  <c r="J31" i="5"/>
  <c r="D31" i="5"/>
  <c r="C31" i="5"/>
  <c r="J30" i="5"/>
  <c r="D30" i="5"/>
  <c r="C30" i="5"/>
  <c r="J29" i="5"/>
  <c r="D29" i="5"/>
  <c r="C29" i="5"/>
  <c r="J28" i="5"/>
  <c r="D28" i="5"/>
  <c r="C28" i="5"/>
  <c r="J27" i="5"/>
  <c r="D27" i="5"/>
  <c r="C27" i="5"/>
  <c r="J26" i="5"/>
  <c r="D26" i="5"/>
  <c r="C26" i="5"/>
  <c r="J25" i="5"/>
  <c r="D25" i="5"/>
  <c r="C25" i="5"/>
  <c r="J24" i="5"/>
  <c r="D24" i="5"/>
  <c r="C24" i="5"/>
  <c r="J23" i="5"/>
  <c r="D23" i="5"/>
  <c r="C23" i="5"/>
  <c r="J22" i="5"/>
  <c r="D22" i="5"/>
  <c r="C22" i="5"/>
  <c r="J21" i="5"/>
  <c r="D21" i="5"/>
  <c r="C21" i="5"/>
  <c r="J20" i="5"/>
  <c r="D20" i="5"/>
  <c r="C20" i="5"/>
  <c r="J19" i="5"/>
  <c r="D19" i="5"/>
  <c r="C19" i="5"/>
  <c r="J18" i="5"/>
  <c r="D18" i="5"/>
  <c r="C18" i="5"/>
  <c r="J17" i="5"/>
  <c r="D17" i="5"/>
  <c r="C17" i="5"/>
  <c r="J16" i="5"/>
  <c r="D16" i="5"/>
  <c r="C16" i="5"/>
  <c r="J15" i="5"/>
  <c r="D15" i="5"/>
  <c r="C15" i="5"/>
  <c r="J14" i="5"/>
  <c r="D14" i="5"/>
  <c r="C14" i="5"/>
  <c r="J13" i="5"/>
  <c r="D13" i="5"/>
  <c r="C13" i="5"/>
  <c r="J12" i="5"/>
  <c r="D12" i="5"/>
  <c r="C12" i="5"/>
  <c r="J11" i="5"/>
  <c r="D11" i="5"/>
  <c r="C11" i="5"/>
  <c r="J10" i="5"/>
  <c r="D10" i="5"/>
  <c r="C10" i="5"/>
  <c r="J9" i="5"/>
  <c r="D9" i="5"/>
  <c r="C9" i="5"/>
  <c r="J8" i="5"/>
  <c r="D8" i="5"/>
  <c r="C8" i="5"/>
  <c r="J7" i="5"/>
  <c r="D7" i="5"/>
  <c r="C7" i="5"/>
  <c r="J6" i="5"/>
  <c r="D6" i="5"/>
  <c r="C6" i="5"/>
  <c r="J5" i="5"/>
  <c r="D5" i="5"/>
  <c r="C5" i="5"/>
  <c r="J4" i="5"/>
  <c r="D4" i="5"/>
  <c r="C4" i="5"/>
  <c r="J3" i="5"/>
  <c r="D3" i="5"/>
  <c r="C3" i="5"/>
  <c r="J2" i="5"/>
  <c r="D2" i="5"/>
  <c r="C2" i="5"/>
  <c r="D1" i="5"/>
  <c r="C1" i="5"/>
  <c r="J118" i="4"/>
  <c r="D118" i="4"/>
  <c r="C118" i="4"/>
  <c r="J117" i="4"/>
  <c r="D117" i="4"/>
  <c r="C117" i="4"/>
  <c r="J116" i="4"/>
  <c r="D116" i="4"/>
  <c r="C116" i="4"/>
  <c r="J115" i="4"/>
  <c r="D115" i="4"/>
  <c r="C115" i="4"/>
  <c r="J114" i="4"/>
  <c r="D114" i="4"/>
  <c r="C114" i="4"/>
  <c r="J113" i="4"/>
  <c r="D113" i="4"/>
  <c r="C113" i="4"/>
  <c r="J112" i="4"/>
  <c r="D112" i="4"/>
  <c r="C112" i="4"/>
  <c r="J111" i="4"/>
  <c r="D111" i="4"/>
  <c r="C111" i="4"/>
  <c r="J110" i="4"/>
  <c r="D110" i="4"/>
  <c r="C110" i="4"/>
  <c r="J109" i="4"/>
  <c r="D109" i="4"/>
  <c r="C109" i="4"/>
  <c r="J108" i="4"/>
  <c r="D108" i="4"/>
  <c r="C108" i="4"/>
  <c r="J107" i="4"/>
  <c r="D107" i="4"/>
  <c r="C107" i="4"/>
  <c r="J106" i="4"/>
  <c r="D106" i="4"/>
  <c r="C106" i="4"/>
  <c r="J105" i="4"/>
  <c r="D105" i="4"/>
  <c r="C105" i="4"/>
  <c r="J104" i="4"/>
  <c r="D104" i="4"/>
  <c r="C104" i="4"/>
  <c r="J103" i="4"/>
  <c r="D103" i="4"/>
  <c r="C103" i="4"/>
  <c r="J102" i="4"/>
  <c r="D102" i="4"/>
  <c r="C102" i="4"/>
  <c r="J101" i="4"/>
  <c r="D101" i="4"/>
  <c r="C101" i="4"/>
  <c r="J100" i="4"/>
  <c r="D100" i="4"/>
  <c r="C100" i="4"/>
  <c r="J99" i="4"/>
  <c r="D99" i="4"/>
  <c r="C99" i="4"/>
  <c r="J98" i="4"/>
  <c r="D98" i="4"/>
  <c r="C98" i="4"/>
  <c r="J97" i="4"/>
  <c r="D97" i="4"/>
  <c r="C97" i="4"/>
  <c r="J96" i="4"/>
  <c r="D96" i="4"/>
  <c r="C96" i="4"/>
  <c r="J95" i="4"/>
  <c r="D95" i="4"/>
  <c r="C95" i="4"/>
  <c r="J94" i="4"/>
  <c r="D94" i="4"/>
  <c r="C94" i="4"/>
  <c r="J93" i="4"/>
  <c r="D93" i="4"/>
  <c r="C93" i="4"/>
  <c r="J92" i="4"/>
  <c r="D92" i="4"/>
  <c r="C92" i="4"/>
  <c r="J91" i="4"/>
  <c r="D91" i="4"/>
  <c r="C91" i="4"/>
  <c r="J90" i="4"/>
  <c r="D90" i="4"/>
  <c r="C90" i="4"/>
  <c r="J89" i="4"/>
  <c r="D89" i="4"/>
  <c r="C89" i="4"/>
  <c r="J88" i="4"/>
  <c r="D88" i="4"/>
  <c r="C88" i="4"/>
  <c r="J87" i="4"/>
  <c r="D87" i="4"/>
  <c r="C87" i="4"/>
  <c r="J86" i="4"/>
  <c r="D86" i="4"/>
  <c r="C86" i="4"/>
  <c r="J85" i="4"/>
  <c r="D85" i="4"/>
  <c r="C85" i="4"/>
  <c r="J84" i="4"/>
  <c r="D84" i="4"/>
  <c r="C84" i="4"/>
  <c r="J83" i="4"/>
  <c r="D83" i="4"/>
  <c r="C83" i="4"/>
  <c r="J82" i="4"/>
  <c r="D82" i="4"/>
  <c r="C82" i="4"/>
  <c r="J81" i="4"/>
  <c r="D81" i="4"/>
  <c r="C81" i="4"/>
  <c r="J80" i="4"/>
  <c r="D80" i="4"/>
  <c r="C80" i="4"/>
  <c r="J79" i="4"/>
  <c r="D79" i="4"/>
  <c r="C79" i="4"/>
  <c r="J78" i="4"/>
  <c r="D78" i="4"/>
  <c r="C78" i="4"/>
  <c r="J77" i="4"/>
  <c r="D77" i="4"/>
  <c r="C77" i="4"/>
  <c r="J76" i="4"/>
  <c r="D76" i="4"/>
  <c r="C76" i="4"/>
  <c r="J75" i="4"/>
  <c r="D75" i="4"/>
  <c r="C75" i="4"/>
  <c r="J74" i="4"/>
  <c r="D74" i="4"/>
  <c r="C74" i="4"/>
  <c r="J73" i="4"/>
  <c r="D73" i="4"/>
  <c r="C73" i="4"/>
  <c r="J72" i="4"/>
  <c r="D72" i="4"/>
  <c r="C72" i="4"/>
  <c r="J71" i="4"/>
  <c r="D71" i="4"/>
  <c r="C71" i="4"/>
  <c r="J70" i="4"/>
  <c r="D70" i="4"/>
  <c r="C70" i="4"/>
  <c r="J69" i="4"/>
  <c r="D69" i="4"/>
  <c r="C69" i="4"/>
  <c r="J68" i="4"/>
  <c r="D68" i="4"/>
  <c r="C68" i="4"/>
  <c r="J67" i="4"/>
  <c r="D67" i="4"/>
  <c r="C67" i="4"/>
  <c r="J66" i="4"/>
  <c r="D66" i="4"/>
  <c r="C66" i="4"/>
  <c r="J65" i="4"/>
  <c r="D65" i="4"/>
  <c r="C65" i="4"/>
  <c r="J64" i="4"/>
  <c r="D64" i="4"/>
  <c r="C64" i="4"/>
  <c r="J63" i="4"/>
  <c r="D63" i="4"/>
  <c r="C63" i="4"/>
  <c r="J62" i="4"/>
  <c r="D62" i="4"/>
  <c r="C62" i="4"/>
  <c r="J61" i="4"/>
  <c r="D61" i="4"/>
  <c r="C61" i="4"/>
  <c r="J60" i="4"/>
  <c r="D60" i="4"/>
  <c r="C60" i="4"/>
  <c r="J59" i="4"/>
  <c r="D59" i="4"/>
  <c r="C59" i="4"/>
  <c r="J58" i="4"/>
  <c r="D58" i="4"/>
  <c r="C58" i="4"/>
  <c r="J57" i="4"/>
  <c r="D57" i="4"/>
  <c r="C57" i="4"/>
  <c r="J56" i="4"/>
  <c r="D56" i="4"/>
  <c r="C56" i="4"/>
  <c r="J55" i="4"/>
  <c r="D55" i="4"/>
  <c r="C55" i="4"/>
  <c r="J54" i="4"/>
  <c r="D54" i="4"/>
  <c r="C54" i="4"/>
  <c r="J53" i="4"/>
  <c r="D53" i="4"/>
  <c r="C53" i="4"/>
  <c r="J52" i="4"/>
  <c r="D52" i="4"/>
  <c r="C52" i="4"/>
  <c r="J51" i="4"/>
  <c r="D51" i="4"/>
  <c r="C51" i="4"/>
  <c r="J50" i="4"/>
  <c r="D50" i="4"/>
  <c r="C50" i="4"/>
  <c r="J49" i="4"/>
  <c r="D49" i="4"/>
  <c r="C49" i="4"/>
  <c r="J48" i="4"/>
  <c r="D48" i="4"/>
  <c r="C48" i="4"/>
  <c r="J47" i="4"/>
  <c r="D47" i="4"/>
  <c r="C47" i="4"/>
  <c r="J46" i="4"/>
  <c r="D46" i="4"/>
  <c r="C46" i="4"/>
  <c r="J45" i="4"/>
  <c r="D45" i="4"/>
  <c r="C45" i="4"/>
  <c r="J44" i="4"/>
  <c r="D44" i="4"/>
  <c r="C44" i="4"/>
  <c r="J43" i="4"/>
  <c r="D43" i="4"/>
  <c r="C43" i="4"/>
  <c r="J42" i="4"/>
  <c r="D42" i="4"/>
  <c r="C42" i="4"/>
  <c r="J41" i="4"/>
  <c r="D41" i="4"/>
  <c r="C41" i="4"/>
  <c r="J40" i="4"/>
  <c r="D40" i="4"/>
  <c r="C40" i="4"/>
  <c r="J39" i="4"/>
  <c r="D39" i="4"/>
  <c r="C39" i="4"/>
  <c r="J38" i="4"/>
  <c r="D38" i="4"/>
  <c r="C38" i="4"/>
  <c r="J37" i="4"/>
  <c r="D37" i="4"/>
  <c r="C37" i="4"/>
  <c r="J36" i="4"/>
  <c r="D36" i="4"/>
  <c r="C36" i="4"/>
  <c r="J35" i="4"/>
  <c r="D35" i="4"/>
  <c r="C35" i="4"/>
  <c r="J34" i="4"/>
  <c r="D34" i="4"/>
  <c r="C34" i="4"/>
  <c r="J33" i="4"/>
  <c r="D33" i="4"/>
  <c r="C33" i="4"/>
  <c r="J32" i="4"/>
  <c r="D32" i="4"/>
  <c r="C32" i="4"/>
  <c r="J31" i="4"/>
  <c r="D31" i="4"/>
  <c r="C31" i="4"/>
  <c r="J30" i="4"/>
  <c r="D30" i="4"/>
  <c r="C30" i="4"/>
  <c r="J29" i="4"/>
  <c r="D29" i="4"/>
  <c r="C29" i="4"/>
  <c r="J28" i="4"/>
  <c r="D28" i="4"/>
  <c r="C28" i="4"/>
  <c r="J27" i="4"/>
  <c r="D27" i="4"/>
  <c r="C27" i="4"/>
  <c r="J26" i="4"/>
  <c r="D26" i="4"/>
  <c r="C26" i="4"/>
  <c r="J25" i="4"/>
  <c r="D25" i="4"/>
  <c r="C25" i="4"/>
  <c r="J24" i="4"/>
  <c r="D24" i="4"/>
  <c r="C24" i="4"/>
  <c r="J23" i="4"/>
  <c r="D23" i="4"/>
  <c r="C23" i="4"/>
  <c r="J22" i="4"/>
  <c r="D22" i="4"/>
  <c r="C22" i="4"/>
  <c r="J21" i="4"/>
  <c r="D21" i="4"/>
  <c r="C21" i="4"/>
  <c r="J20" i="4"/>
  <c r="D20" i="4"/>
  <c r="C20" i="4"/>
  <c r="J19" i="4"/>
  <c r="D19" i="4"/>
  <c r="C19" i="4"/>
  <c r="J18" i="4"/>
  <c r="D18" i="4"/>
  <c r="C18" i="4"/>
  <c r="J17" i="4"/>
  <c r="D17" i="4"/>
  <c r="C17" i="4"/>
  <c r="J16" i="4"/>
  <c r="D16" i="4"/>
  <c r="C16" i="4"/>
  <c r="J15" i="4"/>
  <c r="D15" i="4"/>
  <c r="C15" i="4"/>
  <c r="J14" i="4"/>
  <c r="D14" i="4"/>
  <c r="C14" i="4"/>
  <c r="J13" i="4"/>
  <c r="D13" i="4"/>
  <c r="C13" i="4"/>
  <c r="J12" i="4"/>
  <c r="D12" i="4"/>
  <c r="C12" i="4"/>
  <c r="J11" i="4"/>
  <c r="D11" i="4"/>
  <c r="C11" i="4"/>
  <c r="J10" i="4"/>
  <c r="D10" i="4"/>
  <c r="C10" i="4"/>
  <c r="J9" i="4"/>
  <c r="D9" i="4"/>
  <c r="C9" i="4"/>
  <c r="J8" i="4"/>
  <c r="D8" i="4"/>
  <c r="C8" i="4"/>
  <c r="J7" i="4"/>
  <c r="D7" i="4"/>
  <c r="C7" i="4"/>
  <c r="J6" i="4"/>
  <c r="D6" i="4"/>
  <c r="C6" i="4"/>
  <c r="J5" i="4"/>
  <c r="D5" i="4"/>
  <c r="C5" i="4"/>
  <c r="J4" i="4"/>
  <c r="D4" i="4"/>
  <c r="C4" i="4"/>
  <c r="J3" i="4"/>
  <c r="D3" i="4"/>
  <c r="C3" i="4"/>
  <c r="J2" i="4"/>
  <c r="D2" i="4"/>
  <c r="C2" i="4"/>
  <c r="D1" i="4"/>
  <c r="C1" i="4"/>
  <c r="J343" i="3"/>
  <c r="D343" i="3"/>
  <c r="C343" i="3"/>
  <c r="J342" i="3"/>
  <c r="D342" i="3"/>
  <c r="C342" i="3"/>
  <c r="J341" i="3"/>
  <c r="D341" i="3"/>
  <c r="C341" i="3"/>
  <c r="J340" i="3"/>
  <c r="D340" i="3"/>
  <c r="C340" i="3"/>
  <c r="J339" i="3"/>
  <c r="D339" i="3"/>
  <c r="C339" i="3"/>
  <c r="J338" i="3"/>
  <c r="D338" i="3"/>
  <c r="C338" i="3"/>
  <c r="J337" i="3"/>
  <c r="D337" i="3"/>
  <c r="C337" i="3"/>
  <c r="J336" i="3"/>
  <c r="D336" i="3"/>
  <c r="C336" i="3"/>
  <c r="J335" i="3"/>
  <c r="D335" i="3"/>
  <c r="C335" i="3"/>
  <c r="J334" i="3"/>
  <c r="D334" i="3"/>
  <c r="C334" i="3"/>
  <c r="J333" i="3"/>
  <c r="D333" i="3"/>
  <c r="C333" i="3"/>
  <c r="J332" i="3"/>
  <c r="D332" i="3"/>
  <c r="C332" i="3"/>
  <c r="J331" i="3"/>
  <c r="D331" i="3"/>
  <c r="C331" i="3"/>
  <c r="J330" i="3"/>
  <c r="D330" i="3"/>
  <c r="C330" i="3"/>
  <c r="J329" i="3"/>
  <c r="D329" i="3"/>
  <c r="C329" i="3"/>
  <c r="J328" i="3"/>
  <c r="D328" i="3"/>
  <c r="C328" i="3"/>
  <c r="J327" i="3"/>
  <c r="D327" i="3"/>
  <c r="C327" i="3"/>
  <c r="J326" i="3"/>
  <c r="D326" i="3"/>
  <c r="C326" i="3"/>
  <c r="J325" i="3"/>
  <c r="D325" i="3"/>
  <c r="C325" i="3"/>
  <c r="J324" i="3"/>
  <c r="D324" i="3"/>
  <c r="C324" i="3"/>
  <c r="J323" i="3"/>
  <c r="D323" i="3"/>
  <c r="C323" i="3"/>
  <c r="J322" i="3"/>
  <c r="D322" i="3"/>
  <c r="C322" i="3"/>
  <c r="J321" i="3"/>
  <c r="D321" i="3"/>
  <c r="C321" i="3"/>
  <c r="J320" i="3"/>
  <c r="D320" i="3"/>
  <c r="C320" i="3"/>
  <c r="J319" i="3"/>
  <c r="D319" i="3"/>
  <c r="C319" i="3"/>
  <c r="J318" i="3"/>
  <c r="D318" i="3"/>
  <c r="C318" i="3"/>
  <c r="J317" i="3"/>
  <c r="D317" i="3"/>
  <c r="C317" i="3"/>
  <c r="J316" i="3"/>
  <c r="D316" i="3"/>
  <c r="C316" i="3"/>
  <c r="J315" i="3"/>
  <c r="D315" i="3"/>
  <c r="C315" i="3"/>
  <c r="J314" i="3"/>
  <c r="D314" i="3"/>
  <c r="C314" i="3"/>
  <c r="J313" i="3"/>
  <c r="D313" i="3"/>
  <c r="C313" i="3"/>
  <c r="J312" i="3"/>
  <c r="D312" i="3"/>
  <c r="C312" i="3"/>
  <c r="J311" i="3"/>
  <c r="D311" i="3"/>
  <c r="C311" i="3"/>
  <c r="J310" i="3"/>
  <c r="D310" i="3"/>
  <c r="C310" i="3"/>
  <c r="J309" i="3"/>
  <c r="D309" i="3"/>
  <c r="C309" i="3"/>
  <c r="J308" i="3"/>
  <c r="D308" i="3"/>
  <c r="C308" i="3"/>
  <c r="J307" i="3"/>
  <c r="D307" i="3"/>
  <c r="C307" i="3"/>
  <c r="J306" i="3"/>
  <c r="D306" i="3"/>
  <c r="C306" i="3"/>
  <c r="J305" i="3"/>
  <c r="D305" i="3"/>
  <c r="C305" i="3"/>
  <c r="J304" i="3"/>
  <c r="D304" i="3"/>
  <c r="C304" i="3"/>
  <c r="J303" i="3"/>
  <c r="D303" i="3"/>
  <c r="C303" i="3"/>
  <c r="J302" i="3"/>
  <c r="D302" i="3"/>
  <c r="C302" i="3"/>
  <c r="J301" i="3"/>
  <c r="D301" i="3"/>
  <c r="C301" i="3"/>
  <c r="J300" i="3"/>
  <c r="D300" i="3"/>
  <c r="C300" i="3"/>
  <c r="J299" i="3"/>
  <c r="D299" i="3"/>
  <c r="C299" i="3"/>
  <c r="J298" i="3"/>
  <c r="D298" i="3"/>
  <c r="C298" i="3"/>
  <c r="J297" i="3"/>
  <c r="D297" i="3"/>
  <c r="C297" i="3"/>
  <c r="J296" i="3"/>
  <c r="D296" i="3"/>
  <c r="C296" i="3"/>
  <c r="J295" i="3"/>
  <c r="D295" i="3"/>
  <c r="C295" i="3"/>
  <c r="J294" i="3"/>
  <c r="D294" i="3"/>
  <c r="C294" i="3"/>
  <c r="J293" i="3"/>
  <c r="D293" i="3"/>
  <c r="C293" i="3"/>
  <c r="J292" i="3"/>
  <c r="D292" i="3"/>
  <c r="C292" i="3"/>
  <c r="J291" i="3"/>
  <c r="D291" i="3"/>
  <c r="C291" i="3"/>
  <c r="J290" i="3"/>
  <c r="D290" i="3"/>
  <c r="C290" i="3"/>
  <c r="J289" i="3"/>
  <c r="D289" i="3"/>
  <c r="C289" i="3"/>
  <c r="J288" i="3"/>
  <c r="D288" i="3"/>
  <c r="C288" i="3"/>
  <c r="J287" i="3"/>
  <c r="D287" i="3"/>
  <c r="C287" i="3"/>
  <c r="J286" i="3"/>
  <c r="D286" i="3"/>
  <c r="C286" i="3"/>
  <c r="J285" i="3"/>
  <c r="D285" i="3"/>
  <c r="C285" i="3"/>
  <c r="J284" i="3"/>
  <c r="D284" i="3"/>
  <c r="C284" i="3"/>
  <c r="J283" i="3"/>
  <c r="D283" i="3"/>
  <c r="C283" i="3"/>
  <c r="J282" i="3"/>
  <c r="D282" i="3"/>
  <c r="C282" i="3"/>
  <c r="J281" i="3"/>
  <c r="D281" i="3"/>
  <c r="C281" i="3"/>
  <c r="J280" i="3"/>
  <c r="D280" i="3"/>
  <c r="C280" i="3"/>
  <c r="J279" i="3"/>
  <c r="D279" i="3"/>
  <c r="C279" i="3"/>
  <c r="J278" i="3"/>
  <c r="D278" i="3"/>
  <c r="C278" i="3"/>
  <c r="J277" i="3"/>
  <c r="D277" i="3"/>
  <c r="C277" i="3"/>
  <c r="J276" i="3"/>
  <c r="D276" i="3"/>
  <c r="C276" i="3"/>
  <c r="J275" i="3"/>
  <c r="D275" i="3"/>
  <c r="C275" i="3"/>
  <c r="J274" i="3"/>
  <c r="D274" i="3"/>
  <c r="C274" i="3"/>
  <c r="J273" i="3"/>
  <c r="D273" i="3"/>
  <c r="C273" i="3"/>
  <c r="J272" i="3"/>
  <c r="D272" i="3"/>
  <c r="C272" i="3"/>
  <c r="J271" i="3"/>
  <c r="D271" i="3"/>
  <c r="C271" i="3"/>
  <c r="J270" i="3"/>
  <c r="D270" i="3"/>
  <c r="C270" i="3"/>
  <c r="J269" i="3"/>
  <c r="D269" i="3"/>
  <c r="C269" i="3"/>
  <c r="J268" i="3"/>
  <c r="D268" i="3"/>
  <c r="C268" i="3"/>
  <c r="J267" i="3"/>
  <c r="D267" i="3"/>
  <c r="C267" i="3"/>
  <c r="J266" i="3"/>
  <c r="D266" i="3"/>
  <c r="C266" i="3"/>
  <c r="J265" i="3"/>
  <c r="D265" i="3"/>
  <c r="C265" i="3"/>
  <c r="J264" i="3"/>
  <c r="D264" i="3"/>
  <c r="C264" i="3"/>
  <c r="J263" i="3"/>
  <c r="D263" i="3"/>
  <c r="C263" i="3"/>
  <c r="J262" i="3"/>
  <c r="D262" i="3"/>
  <c r="C262" i="3"/>
  <c r="J261" i="3"/>
  <c r="D261" i="3"/>
  <c r="C261" i="3"/>
  <c r="J260" i="3"/>
  <c r="D260" i="3"/>
  <c r="C260" i="3"/>
  <c r="J259" i="3"/>
  <c r="D259" i="3"/>
  <c r="C259" i="3"/>
  <c r="J258" i="3"/>
  <c r="D258" i="3"/>
  <c r="C258" i="3"/>
  <c r="J257" i="3"/>
  <c r="D257" i="3"/>
  <c r="C257" i="3"/>
  <c r="J256" i="3"/>
  <c r="D256" i="3"/>
  <c r="C256" i="3"/>
  <c r="J255" i="3"/>
  <c r="D255" i="3"/>
  <c r="C255" i="3"/>
  <c r="J254" i="3"/>
  <c r="D254" i="3"/>
  <c r="C254" i="3"/>
  <c r="J253" i="3"/>
  <c r="D253" i="3"/>
  <c r="C253" i="3"/>
  <c r="J252" i="3"/>
  <c r="D252" i="3"/>
  <c r="C252" i="3"/>
  <c r="J251" i="3"/>
  <c r="D251" i="3"/>
  <c r="C251" i="3"/>
  <c r="J250" i="3"/>
  <c r="D250" i="3"/>
  <c r="C250" i="3"/>
  <c r="J249" i="3"/>
  <c r="D249" i="3"/>
  <c r="C249" i="3"/>
  <c r="J248" i="3"/>
  <c r="D248" i="3"/>
  <c r="C248" i="3"/>
  <c r="J247" i="3"/>
  <c r="D247" i="3"/>
  <c r="C247" i="3"/>
  <c r="J246" i="3"/>
  <c r="D246" i="3"/>
  <c r="C246" i="3"/>
  <c r="J245" i="3"/>
  <c r="D245" i="3"/>
  <c r="C245" i="3"/>
  <c r="J244" i="3"/>
  <c r="D244" i="3"/>
  <c r="C244" i="3"/>
  <c r="J243" i="3"/>
  <c r="D243" i="3"/>
  <c r="C243" i="3"/>
  <c r="J242" i="3"/>
  <c r="D242" i="3"/>
  <c r="C242" i="3"/>
  <c r="J241" i="3"/>
  <c r="D241" i="3"/>
  <c r="C241" i="3"/>
  <c r="J240" i="3"/>
  <c r="D240" i="3"/>
  <c r="C240" i="3"/>
  <c r="J239" i="3"/>
  <c r="D239" i="3"/>
  <c r="C239" i="3"/>
  <c r="J238" i="3"/>
  <c r="D238" i="3"/>
  <c r="C238" i="3"/>
  <c r="J237" i="3"/>
  <c r="D237" i="3"/>
  <c r="C237" i="3"/>
  <c r="J236" i="3"/>
  <c r="D236" i="3"/>
  <c r="C236" i="3"/>
  <c r="J235" i="3"/>
  <c r="D235" i="3"/>
  <c r="C235" i="3"/>
  <c r="J234" i="3"/>
  <c r="D234" i="3"/>
  <c r="C234" i="3"/>
  <c r="J233" i="3"/>
  <c r="D233" i="3"/>
  <c r="C233" i="3"/>
  <c r="J232" i="3"/>
  <c r="D232" i="3"/>
  <c r="C232" i="3"/>
  <c r="J231" i="3"/>
  <c r="D231" i="3"/>
  <c r="C231" i="3"/>
  <c r="J230" i="3"/>
  <c r="D230" i="3"/>
  <c r="C230" i="3"/>
  <c r="J229" i="3"/>
  <c r="D229" i="3"/>
  <c r="C229" i="3"/>
  <c r="J228" i="3"/>
  <c r="D228" i="3"/>
  <c r="C228" i="3"/>
  <c r="J227" i="3"/>
  <c r="D227" i="3"/>
  <c r="C227" i="3"/>
  <c r="J226" i="3"/>
  <c r="D226" i="3"/>
  <c r="C226" i="3"/>
  <c r="J225" i="3"/>
  <c r="D225" i="3"/>
  <c r="C225" i="3"/>
  <c r="J224" i="3"/>
  <c r="D224" i="3"/>
  <c r="C224" i="3"/>
  <c r="J223" i="3"/>
  <c r="D223" i="3"/>
  <c r="C223" i="3"/>
  <c r="J222" i="3"/>
  <c r="D222" i="3"/>
  <c r="C222" i="3"/>
  <c r="J221" i="3"/>
  <c r="D221" i="3"/>
  <c r="C221" i="3"/>
  <c r="J220" i="3"/>
  <c r="D220" i="3"/>
  <c r="C220" i="3"/>
  <c r="J219" i="3"/>
  <c r="D219" i="3"/>
  <c r="C219" i="3"/>
  <c r="J218" i="3"/>
  <c r="D218" i="3"/>
  <c r="C218" i="3"/>
  <c r="J217" i="3"/>
  <c r="D217" i="3"/>
  <c r="C217" i="3"/>
  <c r="J216" i="3"/>
  <c r="D216" i="3"/>
  <c r="C216" i="3"/>
  <c r="J215" i="3"/>
  <c r="D215" i="3"/>
  <c r="C215" i="3"/>
  <c r="J214" i="3"/>
  <c r="D214" i="3"/>
  <c r="C214" i="3"/>
  <c r="J213" i="3"/>
  <c r="D213" i="3"/>
  <c r="C213" i="3"/>
  <c r="J212" i="3"/>
  <c r="D212" i="3"/>
  <c r="C212" i="3"/>
  <c r="J211" i="3"/>
  <c r="D211" i="3"/>
  <c r="C211" i="3"/>
  <c r="J210" i="3"/>
  <c r="D210" i="3"/>
  <c r="C210" i="3"/>
  <c r="J209" i="3"/>
  <c r="D209" i="3"/>
  <c r="C209" i="3"/>
  <c r="J208" i="3"/>
  <c r="D208" i="3"/>
  <c r="C208" i="3"/>
  <c r="J207" i="3"/>
  <c r="D207" i="3"/>
  <c r="C207" i="3"/>
  <c r="J206" i="3"/>
  <c r="D206" i="3"/>
  <c r="C206" i="3"/>
  <c r="J205" i="3"/>
  <c r="D205" i="3"/>
  <c r="C205" i="3"/>
  <c r="J204" i="3"/>
  <c r="D204" i="3"/>
  <c r="C204" i="3"/>
  <c r="J203" i="3"/>
  <c r="D203" i="3"/>
  <c r="C203" i="3"/>
  <c r="J202" i="3"/>
  <c r="D202" i="3"/>
  <c r="C202" i="3"/>
  <c r="J201" i="3"/>
  <c r="D201" i="3"/>
  <c r="C201" i="3"/>
  <c r="J200" i="3"/>
  <c r="D200" i="3"/>
  <c r="C200" i="3"/>
  <c r="J199" i="3"/>
  <c r="D199" i="3"/>
  <c r="C199" i="3"/>
  <c r="J198" i="3"/>
  <c r="D198" i="3"/>
  <c r="C198" i="3"/>
  <c r="J197" i="3"/>
  <c r="D197" i="3"/>
  <c r="C197" i="3"/>
  <c r="J196" i="3"/>
  <c r="D196" i="3"/>
  <c r="C196" i="3"/>
  <c r="J195" i="3"/>
  <c r="D195" i="3"/>
  <c r="C195" i="3"/>
  <c r="J194" i="3"/>
  <c r="D194" i="3"/>
  <c r="C194" i="3"/>
  <c r="J193" i="3"/>
  <c r="D193" i="3"/>
  <c r="C193" i="3"/>
  <c r="J192" i="3"/>
  <c r="D192" i="3"/>
  <c r="C192" i="3"/>
  <c r="J191" i="3"/>
  <c r="D191" i="3"/>
  <c r="C191" i="3"/>
  <c r="J190" i="3"/>
  <c r="D190" i="3"/>
  <c r="C190" i="3"/>
  <c r="J189" i="3"/>
  <c r="D189" i="3"/>
  <c r="C189" i="3"/>
  <c r="J188" i="3"/>
  <c r="D188" i="3"/>
  <c r="C188" i="3"/>
  <c r="J187" i="3"/>
  <c r="D187" i="3"/>
  <c r="C187" i="3"/>
  <c r="J186" i="3"/>
  <c r="D186" i="3"/>
  <c r="C186" i="3"/>
  <c r="J185" i="3"/>
  <c r="D185" i="3"/>
  <c r="C185" i="3"/>
  <c r="J184" i="3"/>
  <c r="D184" i="3"/>
  <c r="C184" i="3"/>
  <c r="J183" i="3"/>
  <c r="D183" i="3"/>
  <c r="C183" i="3"/>
  <c r="J182" i="3"/>
  <c r="D182" i="3"/>
  <c r="C182" i="3"/>
  <c r="J181" i="3"/>
  <c r="D181" i="3"/>
  <c r="C181" i="3"/>
  <c r="J180" i="3"/>
  <c r="D180" i="3"/>
  <c r="C180" i="3"/>
  <c r="J179" i="3"/>
  <c r="D179" i="3"/>
  <c r="C179" i="3"/>
  <c r="J178" i="3"/>
  <c r="D178" i="3"/>
  <c r="C178" i="3"/>
  <c r="J177" i="3"/>
  <c r="D177" i="3"/>
  <c r="C177" i="3"/>
  <c r="J176" i="3"/>
  <c r="D176" i="3"/>
  <c r="C176" i="3"/>
  <c r="J175" i="3"/>
  <c r="D175" i="3"/>
  <c r="C175" i="3"/>
  <c r="J174" i="3"/>
  <c r="D174" i="3"/>
  <c r="C174" i="3"/>
  <c r="J173" i="3"/>
  <c r="D173" i="3"/>
  <c r="C173" i="3"/>
  <c r="J172" i="3"/>
  <c r="D172" i="3"/>
  <c r="C172" i="3"/>
  <c r="J171" i="3"/>
  <c r="D171" i="3"/>
  <c r="C171" i="3"/>
  <c r="J170" i="3"/>
  <c r="D170" i="3"/>
  <c r="C170" i="3"/>
  <c r="J169" i="3"/>
  <c r="D169" i="3"/>
  <c r="C169" i="3"/>
  <c r="J168" i="3"/>
  <c r="D168" i="3"/>
  <c r="C168" i="3"/>
  <c r="J167" i="3"/>
  <c r="D167" i="3"/>
  <c r="C167" i="3"/>
  <c r="J166" i="3"/>
  <c r="D166" i="3"/>
  <c r="C166" i="3"/>
  <c r="J165" i="3"/>
  <c r="D165" i="3"/>
  <c r="C165" i="3"/>
  <c r="J164" i="3"/>
  <c r="D164" i="3"/>
  <c r="C164" i="3"/>
  <c r="J163" i="3"/>
  <c r="D163" i="3"/>
  <c r="C163" i="3"/>
  <c r="J162" i="3"/>
  <c r="D162" i="3"/>
  <c r="C162" i="3"/>
  <c r="J161" i="3"/>
  <c r="D161" i="3"/>
  <c r="C161" i="3"/>
  <c r="J160" i="3"/>
  <c r="D160" i="3"/>
  <c r="C160" i="3"/>
  <c r="J159" i="3"/>
  <c r="D159" i="3"/>
  <c r="C159" i="3"/>
  <c r="J158" i="3"/>
  <c r="D158" i="3"/>
  <c r="C158" i="3"/>
  <c r="J157" i="3"/>
  <c r="D157" i="3"/>
  <c r="C157" i="3"/>
  <c r="J156" i="3"/>
  <c r="D156" i="3"/>
  <c r="C156" i="3"/>
  <c r="J155" i="3"/>
  <c r="D155" i="3"/>
  <c r="C155" i="3"/>
  <c r="J154" i="3"/>
  <c r="D154" i="3"/>
  <c r="C154" i="3"/>
  <c r="J153" i="3"/>
  <c r="D153" i="3"/>
  <c r="C153" i="3"/>
  <c r="J152" i="3"/>
  <c r="D152" i="3"/>
  <c r="C152" i="3"/>
  <c r="J151" i="3"/>
  <c r="D151" i="3"/>
  <c r="C151" i="3"/>
  <c r="J150" i="3"/>
  <c r="D150" i="3"/>
  <c r="C150" i="3"/>
  <c r="J149" i="3"/>
  <c r="D149" i="3"/>
  <c r="C149" i="3"/>
  <c r="J148" i="3"/>
  <c r="D148" i="3"/>
  <c r="C148" i="3"/>
  <c r="J147" i="3"/>
  <c r="D147" i="3"/>
  <c r="C147" i="3"/>
  <c r="J146" i="3"/>
  <c r="D146" i="3"/>
  <c r="C146" i="3"/>
  <c r="J145" i="3"/>
  <c r="D145" i="3"/>
  <c r="C145" i="3"/>
  <c r="J144" i="3"/>
  <c r="D144" i="3"/>
  <c r="C144" i="3"/>
  <c r="J143" i="3"/>
  <c r="D143" i="3"/>
  <c r="C143" i="3"/>
  <c r="J142" i="3"/>
  <c r="D142" i="3"/>
  <c r="C142" i="3"/>
  <c r="J141" i="3"/>
  <c r="D141" i="3"/>
  <c r="C141" i="3"/>
  <c r="J140" i="3"/>
  <c r="D140" i="3"/>
  <c r="C140" i="3"/>
  <c r="J139" i="3"/>
  <c r="D139" i="3"/>
  <c r="C139" i="3"/>
  <c r="J138" i="3"/>
  <c r="D138" i="3"/>
  <c r="C138" i="3"/>
  <c r="J137" i="3"/>
  <c r="D137" i="3"/>
  <c r="C137" i="3"/>
  <c r="J136" i="3"/>
  <c r="D136" i="3"/>
  <c r="C136" i="3"/>
  <c r="J135" i="3"/>
  <c r="D135" i="3"/>
  <c r="C135" i="3"/>
  <c r="J134" i="3"/>
  <c r="D134" i="3"/>
  <c r="C134" i="3"/>
  <c r="J133" i="3"/>
  <c r="D133" i="3"/>
  <c r="C133" i="3"/>
  <c r="J132" i="3"/>
  <c r="D132" i="3"/>
  <c r="C132" i="3"/>
  <c r="J131" i="3"/>
  <c r="D131" i="3"/>
  <c r="C131" i="3"/>
  <c r="J130" i="3"/>
  <c r="D130" i="3"/>
  <c r="C130" i="3"/>
  <c r="J129" i="3"/>
  <c r="D129" i="3"/>
  <c r="C129" i="3"/>
  <c r="J128" i="3"/>
  <c r="D128" i="3"/>
  <c r="C128" i="3"/>
  <c r="J127" i="3"/>
  <c r="D127" i="3"/>
  <c r="C127" i="3"/>
  <c r="J126" i="3"/>
  <c r="D126" i="3"/>
  <c r="C126" i="3"/>
  <c r="J125" i="3"/>
  <c r="D125" i="3"/>
  <c r="C125" i="3"/>
  <c r="J124" i="3"/>
  <c r="D124" i="3"/>
  <c r="C124" i="3"/>
  <c r="J123" i="3"/>
  <c r="D123" i="3"/>
  <c r="C123" i="3"/>
  <c r="J122" i="3"/>
  <c r="D122" i="3"/>
  <c r="C122" i="3"/>
  <c r="J121" i="3"/>
  <c r="D121" i="3"/>
  <c r="C121" i="3"/>
  <c r="J120" i="3"/>
  <c r="D120" i="3"/>
  <c r="C120" i="3"/>
  <c r="J119" i="3"/>
  <c r="D119" i="3"/>
  <c r="C119" i="3"/>
  <c r="J118" i="3"/>
  <c r="D118" i="3"/>
  <c r="C118" i="3"/>
  <c r="J117" i="3"/>
  <c r="D117" i="3"/>
  <c r="C117" i="3"/>
  <c r="J116" i="3"/>
  <c r="D116" i="3"/>
  <c r="C116" i="3"/>
  <c r="J115" i="3"/>
  <c r="D115" i="3"/>
  <c r="C115" i="3"/>
  <c r="J114" i="3"/>
  <c r="D114" i="3"/>
  <c r="C114" i="3"/>
  <c r="J113" i="3"/>
  <c r="D113" i="3"/>
  <c r="C113" i="3"/>
  <c r="J112" i="3"/>
  <c r="D112" i="3"/>
  <c r="C112" i="3"/>
  <c r="J111" i="3"/>
  <c r="D111" i="3"/>
  <c r="C111" i="3"/>
  <c r="J110" i="3"/>
  <c r="D110" i="3"/>
  <c r="C110" i="3"/>
  <c r="J109" i="3"/>
  <c r="D109" i="3"/>
  <c r="C109" i="3"/>
  <c r="J108" i="3"/>
  <c r="D108" i="3"/>
  <c r="C108" i="3"/>
  <c r="J107" i="3"/>
  <c r="D107" i="3"/>
  <c r="C107" i="3"/>
  <c r="J106" i="3"/>
  <c r="D106" i="3"/>
  <c r="C106" i="3"/>
  <c r="J105" i="3"/>
  <c r="D105" i="3"/>
  <c r="C105" i="3"/>
  <c r="J104" i="3"/>
  <c r="D104" i="3"/>
  <c r="C104" i="3"/>
  <c r="J103" i="3"/>
  <c r="D103" i="3"/>
  <c r="C103" i="3"/>
  <c r="J102" i="3"/>
  <c r="D102" i="3"/>
  <c r="C102" i="3"/>
  <c r="J101" i="3"/>
  <c r="D101" i="3"/>
  <c r="C101" i="3"/>
  <c r="J100" i="3"/>
  <c r="D100" i="3"/>
  <c r="C100" i="3"/>
  <c r="J99" i="3"/>
  <c r="D99" i="3"/>
  <c r="C99" i="3"/>
  <c r="J98" i="3"/>
  <c r="D98" i="3"/>
  <c r="C98" i="3"/>
  <c r="J97" i="3"/>
  <c r="D97" i="3"/>
  <c r="C97" i="3"/>
  <c r="J96" i="3"/>
  <c r="D96" i="3"/>
  <c r="C96" i="3"/>
  <c r="J95" i="3"/>
  <c r="D95" i="3"/>
  <c r="C95" i="3"/>
  <c r="J94" i="3"/>
  <c r="D94" i="3"/>
  <c r="C94" i="3"/>
  <c r="J93" i="3"/>
  <c r="D93" i="3"/>
  <c r="C93" i="3"/>
  <c r="J92" i="3"/>
  <c r="D92" i="3"/>
  <c r="C92" i="3"/>
  <c r="J91" i="3"/>
  <c r="D91" i="3"/>
  <c r="C91" i="3"/>
  <c r="J90" i="3"/>
  <c r="D90" i="3"/>
  <c r="C90" i="3"/>
  <c r="J89" i="3"/>
  <c r="D89" i="3"/>
  <c r="C89" i="3"/>
  <c r="J88" i="3"/>
  <c r="D88" i="3"/>
  <c r="C88" i="3"/>
  <c r="J87" i="3"/>
  <c r="D87" i="3"/>
  <c r="C87" i="3"/>
  <c r="J86" i="3"/>
  <c r="D86" i="3"/>
  <c r="C86" i="3"/>
  <c r="J85" i="3"/>
  <c r="D85" i="3"/>
  <c r="C85" i="3"/>
  <c r="J84" i="3"/>
  <c r="D84" i="3"/>
  <c r="C84" i="3"/>
  <c r="J83" i="3"/>
  <c r="D83" i="3"/>
  <c r="C83" i="3"/>
  <c r="J82" i="3"/>
  <c r="D82" i="3"/>
  <c r="C82" i="3"/>
  <c r="J81" i="3"/>
  <c r="D81" i="3"/>
  <c r="C81" i="3"/>
  <c r="J80" i="3"/>
  <c r="D80" i="3"/>
  <c r="C80" i="3"/>
  <c r="J79" i="3"/>
  <c r="D79" i="3"/>
  <c r="C79" i="3"/>
  <c r="J78" i="3"/>
  <c r="D78" i="3"/>
  <c r="C78" i="3"/>
  <c r="J77" i="3"/>
  <c r="D77" i="3"/>
  <c r="C77" i="3"/>
  <c r="J76" i="3"/>
  <c r="D76" i="3"/>
  <c r="C76" i="3"/>
  <c r="J75" i="3"/>
  <c r="D75" i="3"/>
  <c r="C75" i="3"/>
  <c r="J74" i="3"/>
  <c r="D74" i="3"/>
  <c r="C74" i="3"/>
  <c r="J73" i="3"/>
  <c r="D73" i="3"/>
  <c r="C73" i="3"/>
  <c r="J72" i="3"/>
  <c r="D72" i="3"/>
  <c r="C72" i="3"/>
  <c r="J71" i="3"/>
  <c r="D71" i="3"/>
  <c r="C71" i="3"/>
  <c r="J70" i="3"/>
  <c r="D70" i="3"/>
  <c r="C70" i="3"/>
  <c r="J69" i="3"/>
  <c r="D69" i="3"/>
  <c r="C69" i="3"/>
  <c r="J68" i="3"/>
  <c r="D68" i="3"/>
  <c r="C68" i="3"/>
  <c r="J67" i="3"/>
  <c r="D67" i="3"/>
  <c r="C67" i="3"/>
  <c r="J66" i="3"/>
  <c r="D66" i="3"/>
  <c r="C66" i="3"/>
  <c r="J65" i="3"/>
  <c r="D65" i="3"/>
  <c r="C65" i="3"/>
  <c r="J64" i="3"/>
  <c r="D64" i="3"/>
  <c r="C64" i="3"/>
  <c r="J63" i="3"/>
  <c r="D63" i="3"/>
  <c r="C63" i="3"/>
  <c r="J62" i="3"/>
  <c r="D62" i="3"/>
  <c r="C62" i="3"/>
  <c r="J61" i="3"/>
  <c r="D61" i="3"/>
  <c r="C61" i="3"/>
  <c r="J60" i="3"/>
  <c r="D60" i="3"/>
  <c r="C60" i="3"/>
  <c r="J59" i="3"/>
  <c r="D59" i="3"/>
  <c r="C59" i="3"/>
  <c r="J58" i="3"/>
  <c r="D58" i="3"/>
  <c r="C58" i="3"/>
  <c r="J57" i="3"/>
  <c r="D57" i="3"/>
  <c r="C57" i="3"/>
  <c r="J56" i="3"/>
  <c r="D56" i="3"/>
  <c r="C56" i="3"/>
  <c r="J55" i="3"/>
  <c r="D55" i="3"/>
  <c r="C55" i="3"/>
  <c r="J54" i="3"/>
  <c r="D54" i="3"/>
  <c r="C54" i="3"/>
  <c r="J53" i="3"/>
  <c r="D53" i="3"/>
  <c r="C53" i="3"/>
  <c r="J52" i="3"/>
  <c r="D52" i="3"/>
  <c r="C52" i="3"/>
  <c r="J51" i="3"/>
  <c r="D51" i="3"/>
  <c r="C51" i="3"/>
  <c r="J50" i="3"/>
  <c r="D50" i="3"/>
  <c r="C50" i="3"/>
  <c r="J49" i="3"/>
  <c r="D49" i="3"/>
  <c r="C49" i="3"/>
  <c r="J48" i="3"/>
  <c r="D48" i="3"/>
  <c r="C48" i="3"/>
  <c r="J47" i="3"/>
  <c r="D47" i="3"/>
  <c r="C47" i="3"/>
  <c r="J46" i="3"/>
  <c r="D46" i="3"/>
  <c r="C46" i="3"/>
  <c r="J45" i="3"/>
  <c r="D45" i="3"/>
  <c r="C45" i="3"/>
  <c r="J44" i="3"/>
  <c r="D44" i="3"/>
  <c r="C44" i="3"/>
  <c r="J43" i="3"/>
  <c r="D43" i="3"/>
  <c r="C43" i="3"/>
  <c r="J42" i="3"/>
  <c r="D42" i="3"/>
  <c r="C42" i="3"/>
  <c r="J41" i="3"/>
  <c r="D41" i="3"/>
  <c r="C41" i="3"/>
  <c r="J40" i="3"/>
  <c r="D40" i="3"/>
  <c r="C40" i="3"/>
  <c r="J39" i="3"/>
  <c r="D39" i="3"/>
  <c r="C39" i="3"/>
  <c r="J38" i="3"/>
  <c r="D38" i="3"/>
  <c r="C38" i="3"/>
  <c r="J37" i="3"/>
  <c r="D37" i="3"/>
  <c r="C37" i="3"/>
  <c r="J36" i="3"/>
  <c r="D36" i="3"/>
  <c r="C36" i="3"/>
  <c r="J35" i="3"/>
  <c r="D35" i="3"/>
  <c r="C35" i="3"/>
  <c r="J34" i="3"/>
  <c r="D34" i="3"/>
  <c r="C34" i="3"/>
  <c r="J33" i="3"/>
  <c r="D33" i="3"/>
  <c r="C33" i="3"/>
  <c r="J32" i="3"/>
  <c r="D32" i="3"/>
  <c r="C32" i="3"/>
  <c r="J31" i="3"/>
  <c r="D31" i="3"/>
  <c r="C31" i="3"/>
  <c r="J30" i="3"/>
  <c r="D30" i="3"/>
  <c r="C30" i="3"/>
  <c r="J29" i="3"/>
  <c r="D29" i="3"/>
  <c r="C29" i="3"/>
  <c r="J28" i="3"/>
  <c r="D28" i="3"/>
  <c r="C28" i="3"/>
  <c r="J27" i="3"/>
  <c r="D27" i="3"/>
  <c r="C27" i="3"/>
  <c r="J26" i="3"/>
  <c r="D26" i="3"/>
  <c r="C26" i="3"/>
  <c r="J25" i="3"/>
  <c r="D25" i="3"/>
  <c r="C25" i="3"/>
  <c r="J24" i="3"/>
  <c r="D24" i="3"/>
  <c r="C24" i="3"/>
  <c r="J23" i="3"/>
  <c r="D23" i="3"/>
  <c r="C23" i="3"/>
  <c r="J22" i="3"/>
  <c r="D22" i="3"/>
  <c r="C22" i="3"/>
  <c r="J21" i="3"/>
  <c r="D21" i="3"/>
  <c r="C21" i="3"/>
  <c r="J20" i="3"/>
  <c r="D20" i="3"/>
  <c r="C20" i="3"/>
  <c r="J19" i="3"/>
  <c r="D19" i="3"/>
  <c r="C19" i="3"/>
  <c r="J18" i="3"/>
  <c r="D18" i="3"/>
  <c r="C18" i="3"/>
  <c r="J17" i="3"/>
  <c r="D17" i="3"/>
  <c r="C17" i="3"/>
  <c r="J16" i="3"/>
  <c r="D16" i="3"/>
  <c r="C16" i="3"/>
  <c r="J15" i="3"/>
  <c r="D15" i="3"/>
  <c r="C15" i="3"/>
  <c r="J14" i="3"/>
  <c r="D14" i="3"/>
  <c r="C14" i="3"/>
  <c r="J13" i="3"/>
  <c r="D13" i="3"/>
  <c r="C13" i="3"/>
  <c r="J12" i="3"/>
  <c r="D12" i="3"/>
  <c r="C12" i="3"/>
  <c r="J11" i="3"/>
  <c r="D11" i="3"/>
  <c r="C11" i="3"/>
  <c r="J10" i="3"/>
  <c r="D10" i="3"/>
  <c r="C10" i="3"/>
  <c r="J9" i="3"/>
  <c r="D9" i="3"/>
  <c r="C9" i="3"/>
  <c r="J8" i="3"/>
  <c r="D8" i="3"/>
  <c r="C8" i="3"/>
  <c r="J7" i="3"/>
  <c r="D7" i="3"/>
  <c r="C7" i="3"/>
  <c r="J6" i="3"/>
  <c r="D6" i="3"/>
  <c r="C6" i="3"/>
  <c r="J5" i="3"/>
  <c r="D5" i="3"/>
  <c r="C5" i="3"/>
  <c r="J4" i="3"/>
  <c r="D4" i="3"/>
  <c r="C4" i="3"/>
  <c r="J3" i="3"/>
  <c r="D3" i="3"/>
  <c r="C3" i="3"/>
  <c r="J2" i="3"/>
  <c r="D2" i="3"/>
  <c r="C2" i="3"/>
  <c r="D1" i="3"/>
  <c r="C1" i="3"/>
</calcChain>
</file>

<file path=xl/sharedStrings.xml><?xml version="1.0" encoding="utf-8"?>
<sst xmlns="http://schemas.openxmlformats.org/spreadsheetml/2006/main" count="3553" uniqueCount="1290">
  <si>
    <t>Supplementary Table 6. Genes ontology of differential modality between MOL56 and MOL2</t>
  </si>
  <si>
    <t>Naming of the sheets</t>
  </si>
  <si>
    <t>GO_(Features Selection Acronym)_(subOLG population1)_(subOLG population2)_(Timepoint)</t>
  </si>
  <si>
    <t>GO</t>
  </si>
  <si>
    <t>Gene Ontology using Ensembl via biomaRt on top50 most variable genes between timepoints before annotation (pvalueCutoff=1, qvalueCutoff=1, pAdjustMethod="fdr"). For genes differentially expressed in all timepoints, all genes were selected</t>
  </si>
  <si>
    <t>Features Selection Acronym</t>
  </si>
  <si>
    <t>Full Name</t>
  </si>
  <si>
    <t>Description</t>
  </si>
  <si>
    <t>DGE</t>
  </si>
  <si>
    <t>Differential Genes Expression</t>
  </si>
  <si>
    <t>Selection of differentially expressed genes using DESeq2 between subOLG population (MOL56/MOL2, MOL2/MOL56) with absolute log2FC &gt; 1, pvalue adjusted &lt; 0.01 and baseMean &gt; 1</t>
  </si>
  <si>
    <t>subOLG population</t>
  </si>
  <si>
    <t>MOL56 or MOL2</t>
  </si>
  <si>
    <t xml:space="preserve">The enrichment pathways in each sheet are upregulated in subOLG population1 compared to subOLG population2 </t>
  </si>
  <si>
    <t>Timepoint</t>
  </si>
  <si>
    <t xml:space="preserve">If a timepoint is specify, from all genes differentially expressed in subOLG population1 over subOLG population2, the top50 most variable genes ordered by log2FC is passed on for enrichment pathway analysis  </t>
  </si>
  <si>
    <t>If no timepoint is specified, the enrichment pathway analysis has been made on all genes present as differentially expressed in all timepoints</t>
  </si>
  <si>
    <t>If a timepoint sheet is missing, no genes were found in the feature selection method for this timepoint or no genes were found in Ensembl annotation to perform pathway enrichment or no enriched pathways were found at this timepoint</t>
  </si>
  <si>
    <t>Metrics explanation</t>
  </si>
  <si>
    <t>ID</t>
  </si>
  <si>
    <t>Pathway Identifier</t>
  </si>
  <si>
    <t>Description of the pathway</t>
  </si>
  <si>
    <t>GeneRatio (M/N)</t>
  </si>
  <si>
    <t>M/N where M is the number of genes of interest in the gene set and N is the total number of genes of interest</t>
  </si>
  <si>
    <t>BgRatio (k/n)</t>
  </si>
  <si>
    <t>k/n where k is the number of genes in the gene set and n is the total number of genes in all gene sets</t>
  </si>
  <si>
    <t>pvalue</t>
  </si>
  <si>
    <t>p-value</t>
  </si>
  <si>
    <t>p.adjust</t>
  </si>
  <si>
    <t>p-value ajusted by Bonferroni-Hochberg correction</t>
  </si>
  <si>
    <t>qvalue</t>
  </si>
  <si>
    <t>q-value (estimate of the FDR associated with the p-value ajusted by Bonferroni-Hochberg correction)</t>
  </si>
  <si>
    <t>geneID</t>
  </si>
  <si>
    <t>Gene name</t>
  </si>
  <si>
    <t>Count</t>
  </si>
  <si>
    <t>Number of gene annotated in a gene set</t>
  </si>
  <si>
    <t>Significant</t>
  </si>
  <si>
    <t>* (p.adjust &lt; 0.05)</t>
  </si>
  <si>
    <t>R-MMU-9012999</t>
  </si>
  <si>
    <t>RHO GTPase cycle</t>
  </si>
  <si>
    <t>Basp1/Cyfip2/Dlc1/Dlg5/Fam83b/Fgd4/Fmnl3/Nck2/Pde5a/Spata13/Syde2/Tiam2</t>
  </si>
  <si>
    <t>R-MMU-422475</t>
  </si>
  <si>
    <t>Axon guidance</t>
  </si>
  <si>
    <t>Dpysl5/Epha10/Evl/Fgfr1/Mmp2/Msn/Nck2/Tubb2b</t>
  </si>
  <si>
    <t>R-MMU-9675108</t>
  </si>
  <si>
    <t>Nervous system development</t>
  </si>
  <si>
    <t>R-MMU-5682910</t>
  </si>
  <si>
    <t>LGI-ADAM interactions</t>
  </si>
  <si>
    <t>Adam11/Lgi4</t>
  </si>
  <si>
    <t>R-MMU-1474244</t>
  </si>
  <si>
    <t>Extracellular matrix organization</t>
  </si>
  <si>
    <t>Col1a2/Colgalt2/Fbln2/Mmp2/Nid1/Scube3/Tgfb2</t>
  </si>
  <si>
    <t>R-MMU-881907</t>
  </si>
  <si>
    <t>Gastrin-CREB signalling pathway via PKC and MAPK</t>
  </si>
  <si>
    <t>Hbegf/Rps6ka2</t>
  </si>
  <si>
    <t>R-MMU-1266738</t>
  </si>
  <si>
    <t>Developmental Biology</t>
  </si>
  <si>
    <t>Adam11/Dpysl5/Epha10/Evl/Fgfr1/Lgi4/Mmp2/Msn/Nck2/Tubb2b</t>
  </si>
  <si>
    <t>R-MMU-1474228</t>
  </si>
  <si>
    <t>Degradation of the extracellular matrix</t>
  </si>
  <si>
    <t>Col1a2/Mmp2/Nid1/Scube3</t>
  </si>
  <si>
    <t>R-MMU-2682334</t>
  </si>
  <si>
    <t>EPH-Ephrin signaling</t>
  </si>
  <si>
    <t>Epha10/Mmp2/Nck2</t>
  </si>
  <si>
    <t>R-MMU-373760</t>
  </si>
  <si>
    <t>L1CAM interactions</t>
  </si>
  <si>
    <t>Fgfr1/Msn/Tubb2b</t>
  </si>
  <si>
    <t>R-MMU-9013149</t>
  </si>
  <si>
    <t>RAC1 GTPase cycle</t>
  </si>
  <si>
    <t>Cyfip2/Dlc1/Spata13/Syde2/Tiam2</t>
  </si>
  <si>
    <t>R-MMU-2022854</t>
  </si>
  <si>
    <t>Keratan sulfate biosynthesis</t>
  </si>
  <si>
    <t>B4galt6/Chst2</t>
  </si>
  <si>
    <t>R-MMU-948021</t>
  </si>
  <si>
    <t>Transport to the Golgi and subsequent modification</t>
  </si>
  <si>
    <t>B4galt6/Cd55/Cd59b/Man1c1/Tubb2b</t>
  </si>
  <si>
    <t>R-MMU-425366</t>
  </si>
  <si>
    <t>Transport of bile salts and organic acids metal ions and amine compounds</t>
  </si>
  <si>
    <t>Slc13a3/Slc41a2/Slc5a11</t>
  </si>
  <si>
    <t>R-MMU-352230</t>
  </si>
  <si>
    <t>Amino acid transport across the plasma membrane</t>
  </si>
  <si>
    <t>Slc16a10/Slc38a3</t>
  </si>
  <si>
    <t>R-MMU-2129379</t>
  </si>
  <si>
    <t>Molecules associated with elastic fibres</t>
  </si>
  <si>
    <t>Fbln2/Tgfb2</t>
  </si>
  <si>
    <t>R-MMU-3928665</t>
  </si>
  <si>
    <t>EPH-ephrin mediated repulsion of cells</t>
  </si>
  <si>
    <t>Epha10/Mmp2</t>
  </si>
  <si>
    <t>R-MMU-9013424</t>
  </si>
  <si>
    <t>RHOV GTPase cycle</t>
  </si>
  <si>
    <t>Dlg5/Nck2</t>
  </si>
  <si>
    <t>R-MMU-1638074</t>
  </si>
  <si>
    <t>Keratan sulfate/keratin metabolism</t>
  </si>
  <si>
    <t>R-MMU-437239</t>
  </si>
  <si>
    <t>Recycling pathway of L1</t>
  </si>
  <si>
    <t>Msn/Tubb2b</t>
  </si>
  <si>
    <t>R-MMU-446203</t>
  </si>
  <si>
    <t>Asparagine N-linked glycosylation</t>
  </si>
  <si>
    <t>B4galt6/Cd55/Cd59b/Man1c1/St8sia5/Tubb2b</t>
  </si>
  <si>
    <t>R-MMU-2173789</t>
  </si>
  <si>
    <t>TGF-beta receptor signaling activates SMADs</t>
  </si>
  <si>
    <t>Bambi/Tgfb2</t>
  </si>
  <si>
    <t>R-MMU-9013420</t>
  </si>
  <si>
    <t>RHOU GTPase cycle</t>
  </si>
  <si>
    <t>R-MMU-977606</t>
  </si>
  <si>
    <t>Regulation of Complement cascade</t>
  </si>
  <si>
    <t>Cd55/Cd59b</t>
  </si>
  <si>
    <t>R-MMU-9013148</t>
  </si>
  <si>
    <t>CDC42 GTPase cycle</t>
  </si>
  <si>
    <t>Dlc1/Fgd4/Spata13</t>
  </si>
  <si>
    <t>R-MMU-1566948</t>
  </si>
  <si>
    <t>Elastic fibre formation</t>
  </si>
  <si>
    <t>R-MMU-9696264</t>
  </si>
  <si>
    <t>RND3 GTPase cycle</t>
  </si>
  <si>
    <t>Dlg5/Fam83b</t>
  </si>
  <si>
    <t>R-MMU-9696273</t>
  </si>
  <si>
    <t>RND1 GTPase cycle</t>
  </si>
  <si>
    <t>R-MMU-1500931</t>
  </si>
  <si>
    <t>Cell-Cell communication</t>
  </si>
  <si>
    <t>Cdh8/Nck2/Sdk2</t>
  </si>
  <si>
    <t>R-MMU-6807878</t>
  </si>
  <si>
    <t>COPI-mediated anterograde transport</t>
  </si>
  <si>
    <t>Cd55/Cd59b/Tubb2b</t>
  </si>
  <si>
    <t>R-MMU-9696270</t>
  </si>
  <si>
    <t>RND2 GTPase cycle</t>
  </si>
  <si>
    <t>R-MMU-194068</t>
  </si>
  <si>
    <t>Bile acid and bile salt metabolism</t>
  </si>
  <si>
    <t>Cyp39a1/Stard5</t>
  </si>
  <si>
    <t>R-MMU-425407</t>
  </si>
  <si>
    <t>SLC-mediated transmembrane transport</t>
  </si>
  <si>
    <t>Slc13a3/Slc16a10/Slc38a3/Slc41a2/Slc5a11</t>
  </si>
  <si>
    <t>R-MMU-166658</t>
  </si>
  <si>
    <t>Complement cascade</t>
  </si>
  <si>
    <t>R-MMU-71406</t>
  </si>
  <si>
    <t>Pyruvate metabolism and Citric Acid (TCA) cycle</t>
  </si>
  <si>
    <t>Pdk1/Suclg2</t>
  </si>
  <si>
    <t>R-MMU-193648</t>
  </si>
  <si>
    <t>NRAGE signals death through JNK</t>
  </si>
  <si>
    <t>Fgd4/Tiam2</t>
  </si>
  <si>
    <t>R-MMU-421270</t>
  </si>
  <si>
    <t>Cell-cell junction organization</t>
  </si>
  <si>
    <t>Cdh8/Sdk2</t>
  </si>
  <si>
    <t>R-MMU-112308</t>
  </si>
  <si>
    <t>Presynaptic depolarization and calcium channel opening</t>
  </si>
  <si>
    <t>Cacna1b</t>
  </si>
  <si>
    <t>R-MMU-1660517</t>
  </si>
  <si>
    <t>Synthesis of PIPs at the late endosome membrane</t>
  </si>
  <si>
    <t>Mtmr7</t>
  </si>
  <si>
    <t>R-MMU-3000157</t>
  </si>
  <si>
    <t>Laminin interactions</t>
  </si>
  <si>
    <t>Nid1</t>
  </si>
  <si>
    <t>R-MMU-418457</t>
  </si>
  <si>
    <t>cGMP effects</t>
  </si>
  <si>
    <t>Pde5a</t>
  </si>
  <si>
    <t>R-MMU-75892</t>
  </si>
  <si>
    <t>Platelet Adhesion to exposed collagen</t>
  </si>
  <si>
    <t>Col1a2</t>
  </si>
  <si>
    <t>R-MMU-9840309</t>
  </si>
  <si>
    <t>Glycosphingolipid biosynthesis</t>
  </si>
  <si>
    <t>Esyt3</t>
  </si>
  <si>
    <t>R-MMU-1250347</t>
  </si>
  <si>
    <t>SHC1 events in ERBB4 signaling</t>
  </si>
  <si>
    <t>Hbegf</t>
  </si>
  <si>
    <t>R-MMU-1963640</t>
  </si>
  <si>
    <t>GRB2 events in ERBB2 signaling</t>
  </si>
  <si>
    <t>R-MMU-430116</t>
  </si>
  <si>
    <t>GP1b-IX-V activation signalling</t>
  </si>
  <si>
    <t>R-MMU-5140745</t>
  </si>
  <si>
    <t>WNT5A-dependent internalization of FZD2 FZD5 and ROR2</t>
  </si>
  <si>
    <t>Ror1</t>
  </si>
  <si>
    <t>R-MMU-8847993</t>
  </si>
  <si>
    <t>ERBB2 Activates PTK6 Signaling</t>
  </si>
  <si>
    <t>R-MMU-913709</t>
  </si>
  <si>
    <t>O-linked glycosylation of mucins</t>
  </si>
  <si>
    <t>B4galt6/Galnt3</t>
  </si>
  <si>
    <t>R-MMU-1442490</t>
  </si>
  <si>
    <t>Collagen degradation</t>
  </si>
  <si>
    <t>Col1a2/Mmp2</t>
  </si>
  <si>
    <t>R-MMU-2029482</t>
  </si>
  <si>
    <t>Regulation of actin dynamics for phagocytic cup formation</t>
  </si>
  <si>
    <t>Cyfip2/Myo10</t>
  </si>
  <si>
    <t>R-MMU-448424</t>
  </si>
  <si>
    <t>Interleukin-17 signaling</t>
  </si>
  <si>
    <t>Map2k6/Rps6ka2</t>
  </si>
  <si>
    <t>R-MMU-450294</t>
  </si>
  <si>
    <t>MAP kinase activation</t>
  </si>
  <si>
    <t>R-MMU-373080</t>
  </si>
  <si>
    <t>Class B/2 (Secretin family receptors)</t>
  </si>
  <si>
    <t>Cd55/Ramp2</t>
  </si>
  <si>
    <t>R-MMU-1475029</t>
  </si>
  <si>
    <t>Reversible hydration of carbon dioxide</t>
  </si>
  <si>
    <t>Car5b</t>
  </si>
  <si>
    <t>R-MMU-179812</t>
  </si>
  <si>
    <t>GRB2 events in EGFR signaling</t>
  </si>
  <si>
    <t>R-MMU-190239</t>
  </si>
  <si>
    <t>FGFR3 ligand binding and activation</t>
  </si>
  <si>
    <t>Galnt3</t>
  </si>
  <si>
    <t>R-MMU-190372</t>
  </si>
  <si>
    <t>FGFR3c ligand binding and activation</t>
  </si>
  <si>
    <t>R-MMU-114608</t>
  </si>
  <si>
    <t>Platelet degranulation</t>
  </si>
  <si>
    <t>Abcc4/Anxa5/Tgfb2</t>
  </si>
  <si>
    <t>R-MMU-180336</t>
  </si>
  <si>
    <t>SHC1 events in EGFR signaling</t>
  </si>
  <si>
    <t>R-MMU-190373</t>
  </si>
  <si>
    <t>FGFR1c ligand binding and activation</t>
  </si>
  <si>
    <t>Fgfr1</t>
  </si>
  <si>
    <t>R-MMU-392154</t>
  </si>
  <si>
    <t>Nitric oxide stimulates guanylate cyclase</t>
  </si>
  <si>
    <t>R-MMU-4419969</t>
  </si>
  <si>
    <t>Depolymerization of the Nuclear Lamina</t>
  </si>
  <si>
    <t>Lmna</t>
  </si>
  <si>
    <t>R-MMU-6785631</t>
  </si>
  <si>
    <t>ERBB2 Regulates Cell Motility</t>
  </si>
  <si>
    <t>R-MMU-9006934</t>
  </si>
  <si>
    <t>Signaling by Receptor Tyrosine Kinases</t>
  </si>
  <si>
    <t>Col1a2/Cyfip2/Fgfr1/Galnt3/Hbegf/Nck2/Rps6ka2</t>
  </si>
  <si>
    <t>R-MMU-1650814</t>
  </si>
  <si>
    <t>Collagen biosynthesis and modifying enzymes</t>
  </si>
  <si>
    <t>Col1a2/Colgalt2</t>
  </si>
  <si>
    <t>R-MMU-1963642</t>
  </si>
  <si>
    <t>PI3K events in ERBB2 signaling</t>
  </si>
  <si>
    <t>R-MMU-419408</t>
  </si>
  <si>
    <t>Lysosphingolipid and LPA receptors</t>
  </si>
  <si>
    <t>S1pr2</t>
  </si>
  <si>
    <t>R-MMU-5633008</t>
  </si>
  <si>
    <t>TP53 Regulates Transcription of Cell Death Genes</t>
  </si>
  <si>
    <t>Prelid3a</t>
  </si>
  <si>
    <t>R-MMU-76005</t>
  </si>
  <si>
    <t>Response to elevated platelet cytosolic Ca2+</t>
  </si>
  <si>
    <t>R-MMU-2995410</t>
  </si>
  <si>
    <t>Nuclear Envelope (NE) Reassembly</t>
  </si>
  <si>
    <t>Lmna/Tubb2b</t>
  </si>
  <si>
    <t>R-MMU-9833482</t>
  </si>
  <si>
    <t>PKR-mediated signaling</t>
  </si>
  <si>
    <t>Map2k6/Tubb2b</t>
  </si>
  <si>
    <t>R-MMU-1250196</t>
  </si>
  <si>
    <t>SHC1 events in ERBB2 signaling</t>
  </si>
  <si>
    <t>R-MMU-156584</t>
  </si>
  <si>
    <t>Cytosolic sulfonation of small molecules</t>
  </si>
  <si>
    <t>Podxl2</t>
  </si>
  <si>
    <t>R-MMU-193775</t>
  </si>
  <si>
    <t>Synthesis of bile acids and bile salts via 24-hydroxycholesterol</t>
  </si>
  <si>
    <t>Cyp39a1</t>
  </si>
  <si>
    <t>R-MMU-2173788</t>
  </si>
  <si>
    <t>Downregulation of TGF-beta receptor signaling</t>
  </si>
  <si>
    <t>Bambi</t>
  </si>
  <si>
    <t>R-MMU-2243919</t>
  </si>
  <si>
    <t>Crosslinking of collagen fibrils</t>
  </si>
  <si>
    <t>R-MMU-264642</t>
  </si>
  <si>
    <t>Acetylcholine Neurotransmitter Release Cycle</t>
  </si>
  <si>
    <t>Rims1</t>
  </si>
  <si>
    <t>R-MMU-399956</t>
  </si>
  <si>
    <t>CRMPs in Sema3A signaling</t>
  </si>
  <si>
    <t>Dpysl5</t>
  </si>
  <si>
    <t>R-MMU-5654219</t>
  </si>
  <si>
    <t>Phospholipase C-mediated cascade: FGFR1</t>
  </si>
  <si>
    <t>R-MMU-8866427</t>
  </si>
  <si>
    <t>VLDLR internalisation and degradation</t>
  </si>
  <si>
    <t>Mylip</t>
  </si>
  <si>
    <t>R-MMU-975577</t>
  </si>
  <si>
    <t>N-Glycan antennae elongation</t>
  </si>
  <si>
    <t>B4galt6</t>
  </si>
  <si>
    <t>R-MMU-204998</t>
  </si>
  <si>
    <t>Cell death signalling via NRAGE NRIF and NADE</t>
  </si>
  <si>
    <t>R-MMU-190242</t>
  </si>
  <si>
    <t>FGFR1 ligand binding and activation</t>
  </si>
  <si>
    <t>R-MMU-190840</t>
  </si>
  <si>
    <t>Microtubule-dependent trafficking of connexons from Golgi to the plasma membrane</t>
  </si>
  <si>
    <t>Tubb2b</t>
  </si>
  <si>
    <t>R-MMU-196757</t>
  </si>
  <si>
    <t>Metabolism of folate and pterines</t>
  </si>
  <si>
    <t>Aldh1l2</t>
  </si>
  <si>
    <t>R-MMU-204174</t>
  </si>
  <si>
    <t>Regulation of pyruvate dehydrogenase (PDH) complex</t>
  </si>
  <si>
    <t>Pdk1</t>
  </si>
  <si>
    <t>R-MMU-438064</t>
  </si>
  <si>
    <t>Post NMDA receptor activation events</t>
  </si>
  <si>
    <t>Rps6ka2</t>
  </si>
  <si>
    <t>R-MMU-9013106</t>
  </si>
  <si>
    <t>RHOC GTPase cycle</t>
  </si>
  <si>
    <t>Dlc1/Fmnl3</t>
  </si>
  <si>
    <t>R-MMU-5663220</t>
  </si>
  <si>
    <t>RHO GTPases Activate Formins</t>
  </si>
  <si>
    <t>Evl/Fmnl3/Tubb2b</t>
  </si>
  <si>
    <t>R-MMU-211859</t>
  </si>
  <si>
    <t>Biological oxidations</t>
  </si>
  <si>
    <t>Cyp39a1/Ephx1/Mgst3/Podxl2</t>
  </si>
  <si>
    <t>R-MMU-159418</t>
  </si>
  <si>
    <t>Recycling of bile acids and salts</t>
  </si>
  <si>
    <t>Stard5</t>
  </si>
  <si>
    <t>R-MMU-180292</t>
  </si>
  <si>
    <t>GAB1 signalosome</t>
  </si>
  <si>
    <t>R-MMU-190872</t>
  </si>
  <si>
    <t>Transport of connexons to the plasma membrane</t>
  </si>
  <si>
    <t>R-MMU-2995383</t>
  </si>
  <si>
    <t>Initiation of Nuclear Envelope (NE) Reformation</t>
  </si>
  <si>
    <t>R-MMU-3928663</t>
  </si>
  <si>
    <t>EPHA-mediated growth cone collapse</t>
  </si>
  <si>
    <t>Epha10</t>
  </si>
  <si>
    <t>R-MMU-3928664</t>
  </si>
  <si>
    <t>Ephrin signaling</t>
  </si>
  <si>
    <t>Nck2</t>
  </si>
  <si>
    <t>R-MMU-5576886</t>
  </si>
  <si>
    <t>Phase 4 - resting membrane potential</t>
  </si>
  <si>
    <t>Kcnk5</t>
  </si>
  <si>
    <t>R-MMU-5676594</t>
  </si>
  <si>
    <t>TNF receptor superfamily (TNFSF) members mediating non-canonical NF-kB pathway</t>
  </si>
  <si>
    <t>Tnfrsf13c</t>
  </si>
  <si>
    <t>R-MMU-9009391</t>
  </si>
  <si>
    <t>Extra-nuclear estrogen signaling</t>
  </si>
  <si>
    <t>Hbegf/Mmp2</t>
  </si>
  <si>
    <t>R-MMU-170834</t>
  </si>
  <si>
    <t>Signaling by TGF-beta Receptor Complex</t>
  </si>
  <si>
    <t>R-MMU-416482</t>
  </si>
  <si>
    <t>G alpha (12/13) signalling events</t>
  </si>
  <si>
    <t>R-MMU-181429</t>
  </si>
  <si>
    <t>Serotonin Neurotransmitter Release Cycle</t>
  </si>
  <si>
    <t>R-MMU-181430</t>
  </si>
  <si>
    <t>Norepinephrine Neurotransmitter Release Cycle</t>
  </si>
  <si>
    <t>R-MMU-198753</t>
  </si>
  <si>
    <t>ERK/MAPK targets</t>
  </si>
  <si>
    <t>R-MMU-888590</t>
  </si>
  <si>
    <t>GABA synthesis release reuptake and degradation</t>
  </si>
  <si>
    <t>R-MMU-446728</t>
  </si>
  <si>
    <t>Cell junction organization</t>
  </si>
  <si>
    <t>R-MMU-1474290</t>
  </si>
  <si>
    <t>Collagen formation</t>
  </si>
  <si>
    <t>R-MMU-1483255</t>
  </si>
  <si>
    <t>PI Metabolism</t>
  </si>
  <si>
    <t>Enpp6/Mtmr7</t>
  </si>
  <si>
    <t>R-MMU-376176</t>
  </si>
  <si>
    <t>Signaling by ROBO receptors</t>
  </si>
  <si>
    <t>Evl</t>
  </si>
  <si>
    <t>R-MMU-445144</t>
  </si>
  <si>
    <t>Signal transduction by L1</t>
  </si>
  <si>
    <t>R-MMU-5654688</t>
  </si>
  <si>
    <t>SHC-mediated cascade:FGFR1</t>
  </si>
  <si>
    <t>R-MMU-190236</t>
  </si>
  <si>
    <t>Signaling by FGFR</t>
  </si>
  <si>
    <t>Fgfr1/Galnt3</t>
  </si>
  <si>
    <t>R-MMU-2029480</t>
  </si>
  <si>
    <t>Fcgamma receptor (FCGR) dependent phagocytosis</t>
  </si>
  <si>
    <t>R-MMU-425410</t>
  </si>
  <si>
    <t>Metal ion SLC transporters</t>
  </si>
  <si>
    <t>Slc41a2</t>
  </si>
  <si>
    <t>R-MMU-5423646</t>
  </si>
  <si>
    <t>Aflatoxin activation and detoxification</t>
  </si>
  <si>
    <t>Mgst3</t>
  </si>
  <si>
    <t>R-MMU-5654689</t>
  </si>
  <si>
    <t>PI-3K cascade:FGFR1</t>
  </si>
  <si>
    <t>R-MMU-8874081</t>
  </si>
  <si>
    <t>MET activates PTK2 signaling</t>
  </si>
  <si>
    <t>R-MMU-168164</t>
  </si>
  <si>
    <t>Toll Like Receptor 3 (TLR3) Cascade</t>
  </si>
  <si>
    <t>R-MMU-199977</t>
  </si>
  <si>
    <t>ER to Golgi Anterograde Transport</t>
  </si>
  <si>
    <t>R-MMU-168142</t>
  </si>
  <si>
    <t>Toll Like Receptor 10 (TLR10) Cascade</t>
  </si>
  <si>
    <t>R-MMU-168176</t>
  </si>
  <si>
    <t>Toll Like Receptor 5 (TLR5) Cascade</t>
  </si>
  <si>
    <t>R-MMU-975871</t>
  </si>
  <si>
    <t>MyD88 cascade initiated on plasma membrane</t>
  </si>
  <si>
    <t>R-MMU-140837</t>
  </si>
  <si>
    <t>Intrinsic Pathway of Fibrin Clot Formation</t>
  </si>
  <si>
    <t>Serpind1</t>
  </si>
  <si>
    <t>R-MMU-140875</t>
  </si>
  <si>
    <t>Common Pathway of Fibrin Clot Formation</t>
  </si>
  <si>
    <t>R-MMU-5654693</t>
  </si>
  <si>
    <t>FRS-mediated FGFR1 signaling</t>
  </si>
  <si>
    <t>R-MMU-71403</t>
  </si>
  <si>
    <t>Citric acid cycle (TCA cycle)</t>
  </si>
  <si>
    <t>Suclg2</t>
  </si>
  <si>
    <t>R-MMU-9013422</t>
  </si>
  <si>
    <t>RHOBTB1 GTPase cycle</t>
  </si>
  <si>
    <t>R-MMU-166058</t>
  </si>
  <si>
    <t>MyD88:MAL(TIRAP) cascade initiated on plasma membrane</t>
  </si>
  <si>
    <t>R-MMU-168179</t>
  </si>
  <si>
    <t>Toll Like Receptor TLR1:TLR2 Cascade</t>
  </si>
  <si>
    <t>R-MMU-168188</t>
  </si>
  <si>
    <t>Toll Like Receptor TLR6:TLR2 Cascade</t>
  </si>
  <si>
    <t>R-MMU-181438</t>
  </si>
  <si>
    <t>Toll Like Receptor 2 (TLR2) Cascade</t>
  </si>
  <si>
    <t>R-MMU-450302</t>
  </si>
  <si>
    <t>activated TAK1 mediates p38 MAPK activation</t>
  </si>
  <si>
    <t>Map2k6</t>
  </si>
  <si>
    <t>R-MMU-163125</t>
  </si>
  <si>
    <t>Post-translational modification: synthesis of GPI-anchored proteins</t>
  </si>
  <si>
    <t>Art3/Cntn3</t>
  </si>
  <si>
    <t>R-MMU-193704</t>
  </si>
  <si>
    <t>p75 NTR receptor-mediated signalling</t>
  </si>
  <si>
    <t>R-MMU-212676</t>
  </si>
  <si>
    <t>Dopamine Neurotransmitter Release Cycle</t>
  </si>
  <si>
    <t>R-MMU-975576</t>
  </si>
  <si>
    <t>N-glycan antennae elongation in the medial/trans-Golgi</t>
  </si>
  <si>
    <t>R-MMU-975138</t>
  </si>
  <si>
    <t>TRAF6 mediated induction of NFkB and MAP kinases upon TLR7/8 or 9 activation</t>
  </si>
  <si>
    <t>R-MMU-975155</t>
  </si>
  <si>
    <t>MyD88 dependent cascade initiated on endosome</t>
  </si>
  <si>
    <t>R-MMU-210500</t>
  </si>
  <si>
    <t>Glutamate Neurotransmitter Release Cycle</t>
  </si>
  <si>
    <t>R-MMU-70268</t>
  </si>
  <si>
    <t>Pyruvate metabolism</t>
  </si>
  <si>
    <t>R-MMU-168181</t>
  </si>
  <si>
    <t>Toll Like Receptor 7/8 (TLR7/8) Cascade</t>
  </si>
  <si>
    <t>R-MMU-1614635</t>
  </si>
  <si>
    <t>Sulfur amino acid metabolism</t>
  </si>
  <si>
    <t>Cbs</t>
  </si>
  <si>
    <t>R-MMU-198725</t>
  </si>
  <si>
    <t>Nuclear Events (kinase and transcription factor activation)</t>
  </si>
  <si>
    <t>R-MMU-9668328</t>
  </si>
  <si>
    <t>Sealing of the nuclear envelope (NE) by ESCRT-III</t>
  </si>
  <si>
    <t>R-MMU-9748787</t>
  </si>
  <si>
    <t>Azathioprine ADME</t>
  </si>
  <si>
    <t>Abcc4</t>
  </si>
  <si>
    <t>R-MMU-168138</t>
  </si>
  <si>
    <t>Toll Like Receptor 9 (TLR9) Cascade</t>
  </si>
  <si>
    <t>R-MMU-195258</t>
  </si>
  <si>
    <t>RHO GTPase Effectors</t>
  </si>
  <si>
    <t>Cyfip2/Evl/Fmnl3/Tubb2b</t>
  </si>
  <si>
    <t>R-MMU-1482788</t>
  </si>
  <si>
    <t>Acyl chain remodelling of PC</t>
  </si>
  <si>
    <t>Lpcat2</t>
  </si>
  <si>
    <t>R-MMU-186763</t>
  </si>
  <si>
    <t>Downstream signal transduction</t>
  </si>
  <si>
    <t>R-MMU-211976</t>
  </si>
  <si>
    <t>Endogenous sterols</t>
  </si>
  <si>
    <t>R-MMU-450282</t>
  </si>
  <si>
    <t>MAPK targets/ Nuclear events mediated by MAP kinases</t>
  </si>
  <si>
    <t>R-MMU-499943</t>
  </si>
  <si>
    <t>Interconversion of nucleotide di- and triphosphates</t>
  </si>
  <si>
    <t>Ak5</t>
  </si>
  <si>
    <t>R-MMU-8863795</t>
  </si>
  <si>
    <t>Downregulation of ERBB2 signaling</t>
  </si>
  <si>
    <t>R-MMU-8955332</t>
  </si>
  <si>
    <t>Carboxyterminal post-translational modifications of tubulin</t>
  </si>
  <si>
    <t>R-MMU-1169410</t>
  </si>
  <si>
    <t>Antiviral mechanism by IFN-stimulated genes</t>
  </si>
  <si>
    <t>R-MMU-2559583</t>
  </si>
  <si>
    <t>Cellular Senescence</t>
  </si>
  <si>
    <t>R-MMU-4420097</t>
  </si>
  <si>
    <t>VEGFA-VEGFR2 Pathway</t>
  </si>
  <si>
    <t>Cyfip2/Nck2</t>
  </si>
  <si>
    <t>R-MMU-76002</t>
  </si>
  <si>
    <t>Platelet activation signaling and aggregation</t>
  </si>
  <si>
    <t>Abcc4/Anxa5/Col1a2/Tgfb2</t>
  </si>
  <si>
    <t>R-MMU-109582</t>
  </si>
  <si>
    <t>Hemostasis</t>
  </si>
  <si>
    <t>Abcc4/Anxa5/Col1a2/Pde5a/Serpind1/Tgfb2/Tubb2b</t>
  </si>
  <si>
    <t>R-MMU-5654687</t>
  </si>
  <si>
    <t>Downstream signaling of activated FGFR1</t>
  </si>
  <si>
    <t>R-MMU-6804758</t>
  </si>
  <si>
    <t>Regulation of TP53 Activity through Acetylation</t>
  </si>
  <si>
    <t>R-MMU-9753281</t>
  </si>
  <si>
    <t>Paracetamol ADME</t>
  </si>
  <si>
    <t>R-MMU-156580</t>
  </si>
  <si>
    <t>Phase II - Conjugation of compounds</t>
  </si>
  <si>
    <t>Mgst3/Podxl2</t>
  </si>
  <si>
    <t>R-MMU-166166</t>
  </si>
  <si>
    <t>MyD88-independent TLR4 cascade</t>
  </si>
  <si>
    <t>R-MMU-937061</t>
  </si>
  <si>
    <t>TRIF(TICAM1)-mediated TLR4 signaling</t>
  </si>
  <si>
    <t>R-MMU-168638</t>
  </si>
  <si>
    <t>NOD1/2 Signaling Pathway</t>
  </si>
  <si>
    <t>R-MMU-3769402</t>
  </si>
  <si>
    <t>Deactivation of the beta-catenin transactivating complex</t>
  </si>
  <si>
    <t>Sox13</t>
  </si>
  <si>
    <t>R-MMU-5626467</t>
  </si>
  <si>
    <t>RHO GTPases activate IQGAPs</t>
  </si>
  <si>
    <t>R-MMU-8875878</t>
  </si>
  <si>
    <t>MET promotes cell motility</t>
  </si>
  <si>
    <t>R-MMU-917729</t>
  </si>
  <si>
    <t>Endosomal Sorting Complex Required For Transport (ESCRT)</t>
  </si>
  <si>
    <t>Vps37b</t>
  </si>
  <si>
    <t>R-MMU-5173105</t>
  </si>
  <si>
    <t>O-linked glycosylation</t>
  </si>
  <si>
    <t>R-MMU-8856825</t>
  </si>
  <si>
    <t>Cargo recognition for clathrin-mediated endocytosis</t>
  </si>
  <si>
    <t>Hbegf/Syt9</t>
  </si>
  <si>
    <t>R-MMU-9006936</t>
  </si>
  <si>
    <t>Signaling by TGFB family members</t>
  </si>
  <si>
    <t>R-MMU-182971</t>
  </si>
  <si>
    <t>EGFR downregulation</t>
  </si>
  <si>
    <t>R-MMU-445355</t>
  </si>
  <si>
    <t>Smooth Muscle Contraction</t>
  </si>
  <si>
    <t>R-MMU-5654726</t>
  </si>
  <si>
    <t>Negative regulation of FGFR1 signaling</t>
  </si>
  <si>
    <t>R-MMU-425393</t>
  </si>
  <si>
    <t>Transport of inorganic cations/anions and amino acids/oligopeptides</t>
  </si>
  <si>
    <t>R-MMU-6811558</t>
  </si>
  <si>
    <t>PI5P PP2A and IER3 Regulate PI3K/AKT Signaling</t>
  </si>
  <si>
    <t>Fgfr1/Hbegf</t>
  </si>
  <si>
    <t>R-MMU-194138</t>
  </si>
  <si>
    <t>Signaling by VEGF</t>
  </si>
  <si>
    <t>R-MMU-190861</t>
  </si>
  <si>
    <t>Gap junction assembly</t>
  </si>
  <si>
    <t>R-MMU-3000171</t>
  </si>
  <si>
    <t>Non-integrin membrane-ECM interactions</t>
  </si>
  <si>
    <t>R-MMU-418597</t>
  </si>
  <si>
    <t>G alpha (z) signalling events</t>
  </si>
  <si>
    <t>Rgs16</t>
  </si>
  <si>
    <t>R-MMU-5663213</t>
  </si>
  <si>
    <t>RHO GTPases Activate WASPs and WAVEs</t>
  </si>
  <si>
    <t>Cyfip2</t>
  </si>
  <si>
    <t>R-MMU-5694530</t>
  </si>
  <si>
    <t>Cargo concentration in the ER</t>
  </si>
  <si>
    <t>Cd59b</t>
  </si>
  <si>
    <t>R-MMU-9706574</t>
  </si>
  <si>
    <t>RHOBTB GTPase Cycle</t>
  </si>
  <si>
    <t>R-MMU-211945</t>
  </si>
  <si>
    <t>Phase I - Functionalization of compounds</t>
  </si>
  <si>
    <t>Cyp39a1/Ephx1</t>
  </si>
  <si>
    <t>R-MMU-1236394</t>
  </si>
  <si>
    <t>Signaling by ERBB4</t>
  </si>
  <si>
    <t>R-MMU-1592389</t>
  </si>
  <si>
    <t>Activation of Matrix Metalloproteinases</t>
  </si>
  <si>
    <t>Mmp2</t>
  </si>
  <si>
    <t>R-MMU-4085001</t>
  </si>
  <si>
    <t>Sialic acid metabolism</t>
  </si>
  <si>
    <t>St8sia5</t>
  </si>
  <si>
    <t>R-MMU-8964043</t>
  </si>
  <si>
    <t>Plasma lipoprotein clearance</t>
  </si>
  <si>
    <t>R-MMU-114604</t>
  </si>
  <si>
    <t>GPVI-mediated activation cascade</t>
  </si>
  <si>
    <t>R-MMU-192105</t>
  </si>
  <si>
    <t>Synthesis of bile acids and bile salts</t>
  </si>
  <si>
    <t>R-MMU-70263</t>
  </si>
  <si>
    <t>Gluconeogenesis</t>
  </si>
  <si>
    <t>Aldoc</t>
  </si>
  <si>
    <t>R-MMU-199418</t>
  </si>
  <si>
    <t>Negative regulation of the PI3K/AKT network</t>
  </si>
  <si>
    <t>R-MMU-8948216</t>
  </si>
  <si>
    <t>Collagen chain trimerization</t>
  </si>
  <si>
    <t>R-MMU-1483257</t>
  </si>
  <si>
    <t>Phospholipid metabolism</t>
  </si>
  <si>
    <t>Enpp6/Lpcat2/Mtmr7</t>
  </si>
  <si>
    <t>R-MMU-111465</t>
  </si>
  <si>
    <t>Apoptotic cleavage of cellular proteins</t>
  </si>
  <si>
    <t>R-MMU-140877</t>
  </si>
  <si>
    <t>Formation of Fibrin Clot (Clotting Cascade)</t>
  </si>
  <si>
    <t>R-MMU-442755</t>
  </si>
  <si>
    <t>Activation of NMDA receptors and postsynaptic events</t>
  </si>
  <si>
    <t>R-MMU-76009</t>
  </si>
  <si>
    <t>Platelet Aggregation (Plug Formation)</t>
  </si>
  <si>
    <t>R-MMU-156590</t>
  </si>
  <si>
    <t>Glutathione conjugation</t>
  </si>
  <si>
    <t>R-MMU-2559580</t>
  </si>
  <si>
    <t>Oxidative Stress Induced Senescence</t>
  </si>
  <si>
    <t>R-MMU-9035034</t>
  </si>
  <si>
    <t>RHOF GTPase cycle</t>
  </si>
  <si>
    <t>Basp1</t>
  </si>
  <si>
    <t>R-MMU-9646399</t>
  </si>
  <si>
    <t>Aggrephagy</t>
  </si>
  <si>
    <t>R-MMU-166016</t>
  </si>
  <si>
    <t>Toll Like Receptor 4 (TLR4) Cascade</t>
  </si>
  <si>
    <t>R-MMU-5654741</t>
  </si>
  <si>
    <t>Signaling by FGFR3</t>
  </si>
  <si>
    <t>R-MMU-2559582</t>
  </si>
  <si>
    <t>Senescence-Associated Secretory Phenotype (SASP)</t>
  </si>
  <si>
    <t>R-MMU-8957275</t>
  </si>
  <si>
    <t>Post-translational protein phosphorylation</t>
  </si>
  <si>
    <t>Mfge8/Serpind1</t>
  </si>
  <si>
    <t>R-MMU-418990</t>
  </si>
  <si>
    <t>Adherens junctions interactions</t>
  </si>
  <si>
    <t>Cdh8</t>
  </si>
  <si>
    <t>R-MMU-109704</t>
  </si>
  <si>
    <t>PI3K Cascade</t>
  </si>
  <si>
    <t>R-MMU-1660662</t>
  </si>
  <si>
    <t>Glycosphingolipid metabolism</t>
  </si>
  <si>
    <t>R-MMU-190828</t>
  </si>
  <si>
    <t>Gap junction trafficking</t>
  </si>
  <si>
    <t>R-MMU-416476</t>
  </si>
  <si>
    <t>G alpha (q) signalling events</t>
  </si>
  <si>
    <t>Hbegf/Rgs16/Rps6ka2</t>
  </si>
  <si>
    <t>R-MMU-112315</t>
  </si>
  <si>
    <t>Transmission across Chemical Synapses</t>
  </si>
  <si>
    <t>Cacna1b/Rims1/Rps6ka2</t>
  </si>
  <si>
    <t>R-MMU-1630316</t>
  </si>
  <si>
    <t>Glycosaminoglycan metabolism</t>
  </si>
  <si>
    <t>R-MMU-112399</t>
  </si>
  <si>
    <t>IRS-mediated signalling</t>
  </si>
  <si>
    <t>R-MMU-3000178</t>
  </si>
  <si>
    <t>ECM proteoglycans</t>
  </si>
  <si>
    <t>R-MMU-5362517</t>
  </si>
  <si>
    <t>Signaling by Retinoic Acid</t>
  </si>
  <si>
    <t>R-MMU-69231</t>
  </si>
  <si>
    <t>Cyclin D associated events in G1</t>
  </si>
  <si>
    <t>Cdkn1c</t>
  </si>
  <si>
    <t>R-MMU-69236</t>
  </si>
  <si>
    <t>G1 Phase</t>
  </si>
  <si>
    <t>R-MMU-381426</t>
  </si>
  <si>
    <t>Regulation of Insulin-like Growth Factor (IGF) transport and uptake by Insulin-like Growth Factor Binding Proteins (IGFBPs)</t>
  </si>
  <si>
    <t>R-MMU-157858</t>
  </si>
  <si>
    <t>Gap junction trafficking and regulation</t>
  </si>
  <si>
    <t>R-MMU-168643</t>
  </si>
  <si>
    <t>Nucleotide-binding domain leucine rich repeat containing receptor (NLR) signaling pathways</t>
  </si>
  <si>
    <t>R-MMU-2022090</t>
  </si>
  <si>
    <t>Assembly of collagen fibrils and other multimeric structures</t>
  </si>
  <si>
    <t>R-MMU-9006931</t>
  </si>
  <si>
    <t>Signaling by Nuclear Receptors</t>
  </si>
  <si>
    <t>Hbegf/Mmp2/Pdk1</t>
  </si>
  <si>
    <t>R-MMU-8957322</t>
  </si>
  <si>
    <t>Metabolism of steroids</t>
  </si>
  <si>
    <t>R-MMU-1227986</t>
  </si>
  <si>
    <t>Signaling by ERBB2</t>
  </si>
  <si>
    <t>R-MMU-177929</t>
  </si>
  <si>
    <t>Signaling by EGFR</t>
  </si>
  <si>
    <t>R-MMU-2428928</t>
  </si>
  <si>
    <t>IRS-related events triggered by IGF1R</t>
  </si>
  <si>
    <t>R-MMU-2428924</t>
  </si>
  <si>
    <t>IGF1R signaling cascade</t>
  </si>
  <si>
    <t>R-MMU-2980766</t>
  </si>
  <si>
    <t>Nuclear Envelope Breakdown</t>
  </si>
  <si>
    <t>R-MMU-373755</t>
  </si>
  <si>
    <t>Semaphorin interactions</t>
  </si>
  <si>
    <t>R-MMU-8848021</t>
  </si>
  <si>
    <t>Signaling by PTK6</t>
  </si>
  <si>
    <t>R-MMU-9006927</t>
  </si>
  <si>
    <t>Signaling by Non-Receptor Tyrosine Kinases</t>
  </si>
  <si>
    <t>R-MMU-112310</t>
  </si>
  <si>
    <t>Neurotransmitter release cycle</t>
  </si>
  <si>
    <t>R-MMU-2404192</t>
  </si>
  <si>
    <t>Signaling by Type 1 Insulin-like Growth Factor 1 Receptor (IGF1R)</t>
  </si>
  <si>
    <t>R-MMU-6811436</t>
  </si>
  <si>
    <t>COPI-independent Golgi-to-ER retrograde traffic</t>
  </si>
  <si>
    <t>R-MMU-74751</t>
  </si>
  <si>
    <t>Insulin receptor signalling cascade</t>
  </si>
  <si>
    <t>R-MMU-75153</t>
  </si>
  <si>
    <t>Apoptotic execution phase</t>
  </si>
  <si>
    <t>R-MMU-913531</t>
  </si>
  <si>
    <t>Interferon Signaling</t>
  </si>
  <si>
    <t>R-MMU-5654736</t>
  </si>
  <si>
    <t>Signaling by FGFR1</t>
  </si>
  <si>
    <t>R-MMU-418555</t>
  </si>
  <si>
    <t>G alpha (s) signalling events</t>
  </si>
  <si>
    <t>Gpr176/Ramp2</t>
  </si>
  <si>
    <t>R-MMU-8856828</t>
  </si>
  <si>
    <t>Clathrin-mediated endocytosis</t>
  </si>
  <si>
    <t>R-MMU-186797</t>
  </si>
  <si>
    <t>Signaling by PDGF</t>
  </si>
  <si>
    <t>R-MMU-8980692</t>
  </si>
  <si>
    <t>RHOA GTPase cycle</t>
  </si>
  <si>
    <t>R-MMU-3371497</t>
  </si>
  <si>
    <t>HSP90 chaperone cycle for steroid hormone receptors (SHR) in the presence of ligand</t>
  </si>
  <si>
    <t>R-MMU-73887</t>
  </si>
  <si>
    <t>Death Receptor Signaling</t>
  </si>
  <si>
    <t>R-MMU-983189</t>
  </si>
  <si>
    <t>Kinesins</t>
  </si>
  <si>
    <t>R-MMU-8866654</t>
  </si>
  <si>
    <t>E3 ubiquitin ligases ubiquitinate target proteins</t>
  </si>
  <si>
    <t>Rnf152</t>
  </si>
  <si>
    <t>R-MMU-9013406</t>
  </si>
  <si>
    <t>RHOQ GTPase cycle</t>
  </si>
  <si>
    <t>Dlc1</t>
  </si>
  <si>
    <t>R-MMU-168898</t>
  </si>
  <si>
    <t>Toll-like Receptor Cascades</t>
  </si>
  <si>
    <t>R-MMU-5620924</t>
  </si>
  <si>
    <t>Intraflagellar transport</t>
  </si>
  <si>
    <t>R-MMU-446219</t>
  </si>
  <si>
    <t>Synthesis of substrates in N-glycan biosythesis</t>
  </si>
  <si>
    <t>R-MMU-187037</t>
  </si>
  <si>
    <t>Signaling by NTRK1 (TRKA)</t>
  </si>
  <si>
    <t>R-MMU-70171</t>
  </si>
  <si>
    <t>Glycolysis</t>
  </si>
  <si>
    <t>R-MMU-397014</t>
  </si>
  <si>
    <t>Muscle contraction</t>
  </si>
  <si>
    <t>Kcnk5/Pde5a</t>
  </si>
  <si>
    <t>R-MMU-174824</t>
  </si>
  <si>
    <t>Plasma lipoprotein assembly remodeling and clearance</t>
  </si>
  <si>
    <t>R-MMU-211897</t>
  </si>
  <si>
    <t>Cytochrome P450 - arranged by substrate type</t>
  </si>
  <si>
    <t>R-MMU-9663891</t>
  </si>
  <si>
    <t>Selective autophagy</t>
  </si>
  <si>
    <t>R-MMU-8939211</t>
  </si>
  <si>
    <t>ESR-mediated signaling</t>
  </si>
  <si>
    <t>R-MMU-216083</t>
  </si>
  <si>
    <t>Integrin cell surface interactions</t>
  </si>
  <si>
    <t>R-MMU-5658442</t>
  </si>
  <si>
    <t>Regulation of RAS by GAPs</t>
  </si>
  <si>
    <t>Dab2ip</t>
  </si>
  <si>
    <t>R-MMU-6806834</t>
  </si>
  <si>
    <t>Signaling by MET</t>
  </si>
  <si>
    <t>R-MMU-9013026</t>
  </si>
  <si>
    <t>RHOB GTPase cycle</t>
  </si>
  <si>
    <t>R-MMU-204005</t>
  </si>
  <si>
    <t>COPII-mediated vesicle transport</t>
  </si>
  <si>
    <t>R-MMU-1428517</t>
  </si>
  <si>
    <t>The citric acid (TCA) cycle and respiratory electron transport</t>
  </si>
  <si>
    <t>R-MMU-5673001</t>
  </si>
  <si>
    <t>RAF/MAP kinase cascade</t>
  </si>
  <si>
    <t>Dab2ip/Fgfr1/Hbegf</t>
  </si>
  <si>
    <t>R-MMU-71387</t>
  </si>
  <si>
    <t>Metabolism of carbohydrates</t>
  </si>
  <si>
    <t>Aldoc/B4galt6/Chst2</t>
  </si>
  <si>
    <t>R-MMU-446193</t>
  </si>
  <si>
    <t>Biosynthesis of the N-glycan precursor (dolichol lipid-linked oligosaccharide LLO) and transfer to a nascent protein</t>
  </si>
  <si>
    <t>R-MMU-418346</t>
  </si>
  <si>
    <t>Platelet homeostasis</t>
  </si>
  <si>
    <t>R-MMU-8852135</t>
  </si>
  <si>
    <t>Protein ubiquitination</t>
  </si>
  <si>
    <t>R-MMU-5684996</t>
  </si>
  <si>
    <t>MAPK1/MAPK3 signaling</t>
  </si>
  <si>
    <t>R-MMU-166520</t>
  </si>
  <si>
    <t>Signaling by NTRKs</t>
  </si>
  <si>
    <t>R-MMU-74752</t>
  </si>
  <si>
    <t>Signaling by Insulin receptor</t>
  </si>
  <si>
    <t>R-MMU-8852276</t>
  </si>
  <si>
    <t>The role of GTSE1 in G2/M progression after G2 checkpoint</t>
  </si>
  <si>
    <t>R-MMU-428157</t>
  </si>
  <si>
    <t>Sphingolipid metabolism</t>
  </si>
  <si>
    <t>R-MMU-70326</t>
  </si>
  <si>
    <t>Glucose metabolism</t>
  </si>
  <si>
    <t>R-MMU-5683057</t>
  </si>
  <si>
    <t>MAPK family signaling cascades</t>
  </si>
  <si>
    <t>R-MMU-380320</t>
  </si>
  <si>
    <t>Recruitment of NuMA to mitotic centrosomes</t>
  </si>
  <si>
    <t>R-MMU-4086400</t>
  </si>
  <si>
    <t>PCP/CE pathway</t>
  </si>
  <si>
    <t>R-MMU-202733</t>
  </si>
  <si>
    <t>Cell surface interactions at the vascular wall</t>
  </si>
  <si>
    <t>R-MMU-6811434</t>
  </si>
  <si>
    <t>COPI-dependent Golgi-to-ER retrograde traffic</t>
  </si>
  <si>
    <t>R-MMU-15869</t>
  </si>
  <si>
    <t>Metabolism of nucleotides</t>
  </si>
  <si>
    <t>R-MMU-198933</t>
  </si>
  <si>
    <t>Immunoregulatory interactions between a Lymphoid and a non-Lymphoid cell</t>
  </si>
  <si>
    <t>R-MMU-2672351</t>
  </si>
  <si>
    <t>Stimuli-sensing channels</t>
  </si>
  <si>
    <t>Ttyh3</t>
  </si>
  <si>
    <t>R-MMU-5668541</t>
  </si>
  <si>
    <t>TNFR2 non-canonical NF-kB pathway</t>
  </si>
  <si>
    <t>R-MMU-5689603</t>
  </si>
  <si>
    <t>UCH proteinases</t>
  </si>
  <si>
    <t>Uchl1</t>
  </si>
  <si>
    <t>R-MMU-5576891</t>
  </si>
  <si>
    <t>Cardiac conduction</t>
  </si>
  <si>
    <t>R-MMU-9748784</t>
  </si>
  <si>
    <t>Drug ADME</t>
  </si>
  <si>
    <t>R-MMU-382556</t>
  </si>
  <si>
    <t>ABC-family proteins mediated transport</t>
  </si>
  <si>
    <t>R-MMU-109581</t>
  </si>
  <si>
    <t>Apoptosis</t>
  </si>
  <si>
    <t>R-MMU-9020702</t>
  </si>
  <si>
    <t>Interleukin-1 signaling</t>
  </si>
  <si>
    <t>R-MMU-2132295</t>
  </si>
  <si>
    <t>MHC class II antigen presentation</t>
  </si>
  <si>
    <t>R-MMU-112316</t>
  </si>
  <si>
    <t>Neuronal System</t>
  </si>
  <si>
    <t>R-MMU-68882</t>
  </si>
  <si>
    <t>Mitotic Anaphase</t>
  </si>
  <si>
    <t>R-MMU-5610787</t>
  </si>
  <si>
    <t>Hedgehog 'off' state</t>
  </si>
  <si>
    <t>R-MMU-9648025</t>
  </si>
  <si>
    <t>EML4 and NUDC in mitotic spindle formation</t>
  </si>
  <si>
    <t>R-MMU-2555396</t>
  </si>
  <si>
    <t>Mitotic Metaphase and Anaphase</t>
  </si>
  <si>
    <t>R-MMU-196849</t>
  </si>
  <si>
    <t>Metabolism of water-soluble vitamins and cofactors</t>
  </si>
  <si>
    <t>R-MMU-195721</t>
  </si>
  <si>
    <t>Signaling by WNT</t>
  </si>
  <si>
    <t>Ror1/Sox13</t>
  </si>
  <si>
    <t>R-MMU-1280215</t>
  </si>
  <si>
    <t>Cytokine Signaling in Immune system</t>
  </si>
  <si>
    <t>Map2k6/Rps6ka2/Tnfrsf13c/Tubb2b</t>
  </si>
  <si>
    <t>R-MMU-1257604</t>
  </si>
  <si>
    <t>PIP3 activates AKT signaling</t>
  </si>
  <si>
    <t>R-MMU-1483206</t>
  </si>
  <si>
    <t>Glycerophospholipid biosynthesis</t>
  </si>
  <si>
    <t>R-MMU-446652</t>
  </si>
  <si>
    <t>Interleukin-1 family signaling</t>
  </si>
  <si>
    <t>R-MMU-2500257</t>
  </si>
  <si>
    <t>Resolution of Sister Chromatid Cohesion</t>
  </si>
  <si>
    <t>R-MMU-68875</t>
  </si>
  <si>
    <t>Mitotic Prophase</t>
  </si>
  <si>
    <t>R-MMU-1632852</t>
  </si>
  <si>
    <t>Macroautophagy</t>
  </si>
  <si>
    <t>R-MMU-9612973</t>
  </si>
  <si>
    <t>Autophagy</t>
  </si>
  <si>
    <t>R-MMU-983231</t>
  </si>
  <si>
    <t>Factors involved in megakaryocyte development and platelet production</t>
  </si>
  <si>
    <t>R-MMU-3858494</t>
  </si>
  <si>
    <t>Beta-catenin independent WNT signaling</t>
  </si>
  <si>
    <t>R-MMU-8856688</t>
  </si>
  <si>
    <t>Golgi-to-ER retrograde transport</t>
  </si>
  <si>
    <t>R-MMU-453279</t>
  </si>
  <si>
    <t>Mitotic G1 phase and G1/S transition</t>
  </si>
  <si>
    <t>R-MMU-5357801</t>
  </si>
  <si>
    <t>Programmed Cell Death</t>
  </si>
  <si>
    <t>R-MMU-9006925</t>
  </si>
  <si>
    <t>Intracellular signaling by second messengers</t>
  </si>
  <si>
    <t>R-MMU-112314</t>
  </si>
  <si>
    <t>Neurotransmitter receptors and postsynaptic signal transmission</t>
  </si>
  <si>
    <t>R-MMU-5358351</t>
  </si>
  <si>
    <t>Signaling by Hedgehog</t>
  </si>
  <si>
    <t>R-MMU-449147</t>
  </si>
  <si>
    <t>Signaling by Interleukins</t>
  </si>
  <si>
    <t>R-MMU-418594</t>
  </si>
  <si>
    <t>G alpha (i) signalling events</t>
  </si>
  <si>
    <t>Rgs16/S1pr2</t>
  </si>
  <si>
    <t>R-MMU-5633007</t>
  </si>
  <si>
    <t>Regulation of TP53 Activity</t>
  </si>
  <si>
    <t>R-MMU-500792</t>
  </si>
  <si>
    <t>GPCR ligand binding</t>
  </si>
  <si>
    <t>Cd55/Ramp2/S1pr2</t>
  </si>
  <si>
    <t>R-MMU-201681</t>
  </si>
  <si>
    <t>TCF dependent signaling in response to WNT</t>
  </si>
  <si>
    <t>R-MMU-983168</t>
  </si>
  <si>
    <t>Antigen processing: Ubiquitination &amp; Proteasome degradation</t>
  </si>
  <si>
    <t>Lmo7/Mylip</t>
  </si>
  <si>
    <t>R-MMU-3700989</t>
  </si>
  <si>
    <t>Transcriptional Regulation by TP53</t>
  </si>
  <si>
    <t>Map2k6/Prelid3a</t>
  </si>
  <si>
    <t>R-MMU-196854</t>
  </si>
  <si>
    <t>Metabolism of vitamins and cofactors</t>
  </si>
  <si>
    <t>R-MMU-983712</t>
  </si>
  <si>
    <t>Ion channel transport</t>
  </si>
  <si>
    <t>R-MMU-69275</t>
  </si>
  <si>
    <t>G2/M Transition</t>
  </si>
  <si>
    <t>R-MMU-453274</t>
  </si>
  <si>
    <t>Mitotic G2-G2/M phases</t>
  </si>
  <si>
    <t>R-MMU-2262752</t>
  </si>
  <si>
    <t>Cellular responses to stress</t>
  </si>
  <si>
    <t>Map2k6/Rps6ka2/Tubb2b</t>
  </si>
  <si>
    <t>R-MMU-6811442</t>
  </si>
  <si>
    <t>Intra-Golgi and retrograde Golgi-to-ER traffic</t>
  </si>
  <si>
    <t>R-MMU-8953897</t>
  </si>
  <si>
    <t>Cellular responses to stimuli</t>
  </si>
  <si>
    <t>R-MMU-2467813</t>
  </si>
  <si>
    <t>Separation of Sister Chromatids</t>
  </si>
  <si>
    <t>R-MMU-5617833</t>
  </si>
  <si>
    <t>Cilium Assembly</t>
  </si>
  <si>
    <t>R-MMU-68877</t>
  </si>
  <si>
    <t>Mitotic Prometaphase</t>
  </si>
  <si>
    <t>R-MMU-983169</t>
  </si>
  <si>
    <t>Class I MHC mediated antigen processing &amp; presentation</t>
  </si>
  <si>
    <t>R-MMU-1852241</t>
  </si>
  <si>
    <t>Organelle biogenesis and maintenance</t>
  </si>
  <si>
    <t>R-MMU-69278</t>
  </si>
  <si>
    <t>Cell Cycle Mitotic</t>
  </si>
  <si>
    <t>Cdkn1c/Lmna/Tubb2b</t>
  </si>
  <si>
    <t>R-MMU-8951664</t>
  </si>
  <si>
    <t>Neddylation</t>
  </si>
  <si>
    <t>Lmo7</t>
  </si>
  <si>
    <t>R-MMU-68886</t>
  </si>
  <si>
    <t>M Phase</t>
  </si>
  <si>
    <t>R-MMU-5688426</t>
  </si>
  <si>
    <t>Deubiquitination</t>
  </si>
  <si>
    <t>R-MMU-71291</t>
  </si>
  <si>
    <t>Metabolism of amino acids and derivatives</t>
  </si>
  <si>
    <t>R-MMU-373076</t>
  </si>
  <si>
    <t>Class A/1 (Rhodopsin-like receptors)</t>
  </si>
  <si>
    <t>Gjb2/Tubb2b</t>
  </si>
  <si>
    <t>Kif19a/Tubb2b</t>
  </si>
  <si>
    <t>Nid1/Fbln2/Colgalt2</t>
  </si>
  <si>
    <t>Sdk2/Ptk2b</t>
  </si>
  <si>
    <t>Cd55/Tubb2b</t>
  </si>
  <si>
    <t>R-MMU-391160</t>
  </si>
  <si>
    <t>Signal regulatory protein family interactions</t>
  </si>
  <si>
    <t>Ptk2b</t>
  </si>
  <si>
    <t>R-MMU-9020558</t>
  </si>
  <si>
    <t>Interleukin-2 signaling</t>
  </si>
  <si>
    <t>St8sia5/Cd55/Tubb2b</t>
  </si>
  <si>
    <t>Npb/Grm4/Rgs16</t>
  </si>
  <si>
    <t>R-MMU-420499</t>
  </si>
  <si>
    <t>Class C/3 (Metabotropic glutamate/pheromone receptors)</t>
  </si>
  <si>
    <t>Grm4</t>
  </si>
  <si>
    <t>Npb/Cd55/Grm4</t>
  </si>
  <si>
    <t>Fbln2</t>
  </si>
  <si>
    <t>R-MMU-451927</t>
  </si>
  <si>
    <t>Interleukin-2 family signaling</t>
  </si>
  <si>
    <t>Cd55</t>
  </si>
  <si>
    <t>Sdk2</t>
  </si>
  <si>
    <t>Colgalt2</t>
  </si>
  <si>
    <t>Slc13a3</t>
  </si>
  <si>
    <t>Art3</t>
  </si>
  <si>
    <t>Slc9b2</t>
  </si>
  <si>
    <t>Dlc1/Ptk2b</t>
  </si>
  <si>
    <t>Galnt3/Ptk2b</t>
  </si>
  <si>
    <t>Ptk2b/Tubb2b</t>
  </si>
  <si>
    <t>Cdkn1c/Tubb2b</t>
  </si>
  <si>
    <t>R-MMU-375276</t>
  </si>
  <si>
    <t>Peptide ligand-binding receptors</t>
  </si>
  <si>
    <t>Npb</t>
  </si>
  <si>
    <t>Fbln2/Col1a2/Colgalt2/Nid1/Col22a1</t>
  </si>
  <si>
    <t>Col1a2/Colgalt2/Col22a1</t>
  </si>
  <si>
    <t>Col1a2/Col22a1</t>
  </si>
  <si>
    <t>Npb/Grm4/Cd55/Lpar3</t>
  </si>
  <si>
    <t>R-MMU-389359</t>
  </si>
  <si>
    <t>CD28 dependent Vav1 pathway</t>
  </si>
  <si>
    <t>Cd86</t>
  </si>
  <si>
    <t>Col1a2/Nid1</t>
  </si>
  <si>
    <t>Npb/Grm4/Lpar3</t>
  </si>
  <si>
    <t>Lpar3</t>
  </si>
  <si>
    <t>R-MMU-6788467</t>
  </si>
  <si>
    <t>IL-6-type cytokine receptor ligand interactions</t>
  </si>
  <si>
    <t>Clcf1</t>
  </si>
  <si>
    <t>R-MMU-389513</t>
  </si>
  <si>
    <t>CTLA4 inhibitory signaling</t>
  </si>
  <si>
    <t>R-MMU-389357</t>
  </si>
  <si>
    <t>CD28 dependent PI3K/Akt signaling</t>
  </si>
  <si>
    <t>R-MMU-6783589</t>
  </si>
  <si>
    <t>Interleukin-6 family signaling</t>
  </si>
  <si>
    <t>R-MMU-389356</t>
  </si>
  <si>
    <t>CD28 co-stimulation</t>
  </si>
  <si>
    <t>Kif19a</t>
  </si>
  <si>
    <t>R-MMU-388841</t>
  </si>
  <si>
    <t>Costimulation by the CD28 family</t>
  </si>
  <si>
    <t>Npb/Lpar3</t>
  </si>
  <si>
    <t>Col1a2/Kif19a</t>
  </si>
  <si>
    <t>Ramp2/Adm/Ucn2</t>
  </si>
  <si>
    <t>R-MMU-449836</t>
  </si>
  <si>
    <t>Other interleukin signaling</t>
  </si>
  <si>
    <t>Sdc1/Il34</t>
  </si>
  <si>
    <t>Bmp7/Sdc1/Col1a2/Tgfb2</t>
  </si>
  <si>
    <t>Bmp7/Tgfb2</t>
  </si>
  <si>
    <t>Sdc1/Col1a2</t>
  </si>
  <si>
    <t>Rgs16/Rgs17</t>
  </si>
  <si>
    <t>Scube1/Nid1/Col1a2</t>
  </si>
  <si>
    <t>Col22a1/Scube1/Nid1/Col1a2</t>
  </si>
  <si>
    <t>Col22a1/Col1a2</t>
  </si>
  <si>
    <t>Sdk1/Sdk2</t>
  </si>
  <si>
    <t>Cd55/Ramp2/Lpar3</t>
  </si>
  <si>
    <t>Slc16a10</t>
  </si>
  <si>
    <t>Slc13a3/Slc16a10</t>
  </si>
  <si>
    <t>Tubb2b/Adgrg6</t>
  </si>
  <si>
    <t>Ramp2</t>
  </si>
  <si>
    <t>Tubb2b/Col1a2</t>
  </si>
  <si>
    <t>R-MMU-73621</t>
  </si>
  <si>
    <t>Pyrimidine catabolism</t>
  </si>
  <si>
    <t>Dpyd/Nt5e</t>
  </si>
  <si>
    <t>R-MMU-422356</t>
  </si>
  <si>
    <t>Regulation of insulin secretion</t>
  </si>
  <si>
    <t>Kcnb1/Plcb1/Rapgef3</t>
  </si>
  <si>
    <t>Kcna2/Kcnb1/Nlgn1/Nlgn3/Plcb1/Snap25</t>
  </si>
  <si>
    <t>R-MMU-163685</t>
  </si>
  <si>
    <t>Integration of energy metabolism</t>
  </si>
  <si>
    <t>Arhgap20/Farp1/Vangl1/Wasf3</t>
  </si>
  <si>
    <t>R-MMU-6794361</t>
  </si>
  <si>
    <t>Neurexins and neuroligins</t>
  </si>
  <si>
    <t>Nlgn1/Nlgn3</t>
  </si>
  <si>
    <t>R-MMU-381676</t>
  </si>
  <si>
    <t>Glucagon-like Peptide-1 (GLP1) regulates insulin secretion</t>
  </si>
  <si>
    <t>Kcnb1/Rapgef3</t>
  </si>
  <si>
    <t>R-MMU-8956319</t>
  </si>
  <si>
    <t>Nucleotide catabolism</t>
  </si>
  <si>
    <t>Farp1/Vangl1</t>
  </si>
  <si>
    <t>R-MMU-1296072</t>
  </si>
  <si>
    <t>Voltage gated Potassium channels</t>
  </si>
  <si>
    <t>Kcna2/Kcnb1</t>
  </si>
  <si>
    <t>Arhgap20/Farp1/Vangl1</t>
  </si>
  <si>
    <t>R-MMU-2142753</t>
  </si>
  <si>
    <t>Arachidonic acid metabolism</t>
  </si>
  <si>
    <t>Cyp2j6/Ptgds</t>
  </si>
  <si>
    <t>Erbb4/Ntrk2/Pdgfc/Sh3gl2/Wasf3</t>
  </si>
  <si>
    <t>R-MMU-6794362</t>
  </si>
  <si>
    <t>Protein-protein interactions at synapses</t>
  </si>
  <si>
    <t>Ntrk2/Sh3gl2</t>
  </si>
  <si>
    <t>R-MMU-177504</t>
  </si>
  <si>
    <t>Retrograde neurotrophin signalling</t>
  </si>
  <si>
    <t>Sh3gl2</t>
  </si>
  <si>
    <t>R-MMU-198693</t>
  </si>
  <si>
    <t>AKT phosphorylates targets in the nucleus</t>
  </si>
  <si>
    <t>Nr4a1</t>
  </si>
  <si>
    <t>Erbb4</t>
  </si>
  <si>
    <t>R-MMU-1251985</t>
  </si>
  <si>
    <t>Nuclear signaling by ERBB4</t>
  </si>
  <si>
    <t>R-MMU-211935</t>
  </si>
  <si>
    <t>Fatty acids</t>
  </si>
  <si>
    <t>Cyp2j6</t>
  </si>
  <si>
    <t>R-MMU-400451</t>
  </si>
  <si>
    <t>Free fatty acids regulate insulin secretion</t>
  </si>
  <si>
    <t>Plcb1</t>
  </si>
  <si>
    <t>R-MMU-2162123</t>
  </si>
  <si>
    <t>Synthesis of Prostaglandins (PG) and Thromboxanes (TX)</t>
  </si>
  <si>
    <t>Ptgds</t>
  </si>
  <si>
    <t>Arhgap20/Farp1</t>
  </si>
  <si>
    <t>R-MMU-392517</t>
  </si>
  <si>
    <t>Rap1 signalling</t>
  </si>
  <si>
    <t>Rapgef3</t>
  </si>
  <si>
    <t>Plppr5</t>
  </si>
  <si>
    <t>Snap25</t>
  </si>
  <si>
    <t>R-MMU-9037629</t>
  </si>
  <si>
    <t>Lewis blood group biosynthesis</t>
  </si>
  <si>
    <t>Fut9</t>
  </si>
  <si>
    <t>R-MMU-1296071</t>
  </si>
  <si>
    <t>Potassium Channels</t>
  </si>
  <si>
    <t>Cntfr</t>
  </si>
  <si>
    <t>R-MMU-9033658</t>
  </si>
  <si>
    <t>Blood group systems biosynthesis</t>
  </si>
  <si>
    <t>R-MMU-74259</t>
  </si>
  <si>
    <t>Purine catabolism</t>
  </si>
  <si>
    <t>Nt5e</t>
  </si>
  <si>
    <t>R-MMU-373752</t>
  </si>
  <si>
    <t>Netrin-1 signaling</t>
  </si>
  <si>
    <t>Dscam</t>
  </si>
  <si>
    <t>R-MMU-418217</t>
  </si>
  <si>
    <t>G beta:gamma signalling through PLC beta</t>
  </si>
  <si>
    <t>R-MMU-6807004</t>
  </si>
  <si>
    <t>Negative regulation of MET activity</t>
  </si>
  <si>
    <t>R-MMU-500657</t>
  </si>
  <si>
    <t>Presynaptic function of Kainate receptors</t>
  </si>
  <si>
    <t>Lhfpl2/Rapgef3/Timp3</t>
  </si>
  <si>
    <t>Lhfpl2/Timp3</t>
  </si>
  <si>
    <t>Plcb1/Prickle1</t>
  </si>
  <si>
    <t>R-MMU-211981</t>
  </si>
  <si>
    <t>Xenobiotics</t>
  </si>
  <si>
    <t>R-MMU-1855204</t>
  </si>
  <si>
    <t>Synthesis of IP3 and IP4 in the cytosol</t>
  </si>
  <si>
    <t>R-MMU-354192</t>
  </si>
  <si>
    <t>Integrin signaling</t>
  </si>
  <si>
    <t>R-MMU-196807</t>
  </si>
  <si>
    <t>Nicotinate metabolism</t>
  </si>
  <si>
    <t>R-MMU-451326</t>
  </si>
  <si>
    <t>Activation of kainate receptors upon glutamate binding</t>
  </si>
  <si>
    <t>R-MMU-397795</t>
  </si>
  <si>
    <t>G-protein beta:gamma signalling</t>
  </si>
  <si>
    <t>Grm7</t>
  </si>
  <si>
    <t>R-MMU-9013407</t>
  </si>
  <si>
    <t>RHOH GTPase cycle</t>
  </si>
  <si>
    <t>Vangl1</t>
  </si>
  <si>
    <t>Wasf3</t>
  </si>
  <si>
    <t>R-MMU-432720</t>
  </si>
  <si>
    <t>Lysosome Vesicle Biogenesis</t>
  </si>
  <si>
    <t>R-MMU-5173214</t>
  </si>
  <si>
    <t>O-glycosylation of TSR domain-containing proteins</t>
  </si>
  <si>
    <t>Adamts6</t>
  </si>
  <si>
    <t>Osbpl6</t>
  </si>
  <si>
    <t>R-MMU-112043</t>
  </si>
  <si>
    <t>PLC beta mediated events</t>
  </si>
  <si>
    <t>R-MMU-8978868</t>
  </si>
  <si>
    <t>Fatty acid metabolism</t>
  </si>
  <si>
    <t>R-MMU-112040</t>
  </si>
  <si>
    <t>G-protein mediated events</t>
  </si>
  <si>
    <t>Cdh6</t>
  </si>
  <si>
    <t>Kif21b/Lhfpl2/Rapgef3/Timp3</t>
  </si>
  <si>
    <t>R-MMU-4086398</t>
  </si>
  <si>
    <t>Ca2+ pathway</t>
  </si>
  <si>
    <t>R-MMU-1483249</t>
  </si>
  <si>
    <t>Inositol phosphate metabolism</t>
  </si>
  <si>
    <t>R-MMU-9013405</t>
  </si>
  <si>
    <t>RHOD GTPase cycle</t>
  </si>
  <si>
    <t>R-MMU-383280</t>
  </si>
  <si>
    <t>Nuclear Receptor transcription pathway</t>
  </si>
  <si>
    <t>Pdgfc</t>
  </si>
  <si>
    <t>R-MMU-432722</t>
  </si>
  <si>
    <t>Golgi Associated Vesicle Biogenesis</t>
  </si>
  <si>
    <t>Kif21b</t>
  </si>
  <si>
    <t>Plcb1/Snap25</t>
  </si>
  <si>
    <t>R-MMU-4608870</t>
  </si>
  <si>
    <t>Asymmetric localization of PCP proteins</t>
  </si>
  <si>
    <t>Prickle1</t>
  </si>
  <si>
    <t>Ece1/Grm7/Plppr5</t>
  </si>
  <si>
    <t>R-MMU-1234176</t>
  </si>
  <si>
    <t>Oxygen-dependent proline hydroxylation of Hypoxia-inducible Factor Alpha</t>
  </si>
  <si>
    <t>Epas1</t>
  </si>
  <si>
    <t>Rasal1</t>
  </si>
  <si>
    <t>R-MMU-199992</t>
  </si>
  <si>
    <t>trans-Golgi Network Vesicle Budding</t>
  </si>
  <si>
    <t>R-MMU-9013408</t>
  </si>
  <si>
    <t>RHOG GTPase cycle</t>
  </si>
  <si>
    <t>R-MMU-111885</t>
  </si>
  <si>
    <t>Opioid Signalling</t>
  </si>
  <si>
    <t>R-MMU-1234174</t>
  </si>
  <si>
    <t>Cellular response to hypoxia</t>
  </si>
  <si>
    <t>Erbb4/Nr4a1</t>
  </si>
  <si>
    <t>Dscam/Sh3gl2</t>
  </si>
  <si>
    <t>R-MMU-9013404</t>
  </si>
  <si>
    <t>RAC2 GTPase cycle</t>
  </si>
  <si>
    <t>R-MMU-9013423</t>
  </si>
  <si>
    <t>RAC3 GTPase cycle</t>
  </si>
  <si>
    <t>Erbb4/Rasal1</t>
  </si>
  <si>
    <t>R-MMU-9018519</t>
  </si>
  <si>
    <t>Estrogen-dependent gene expression</t>
  </si>
  <si>
    <t>Cntfr/Snap25</t>
  </si>
  <si>
    <t>Grm7/Plcb1</t>
  </si>
  <si>
    <t>Ttyh1</t>
  </si>
  <si>
    <t>Abca8b</t>
  </si>
  <si>
    <t>Ece1/Plppr5</t>
  </si>
  <si>
    <t>Ece1</t>
  </si>
  <si>
    <t>Dct</t>
  </si>
  <si>
    <t>Kcnj3/Kcnh8/Cacna2d3/Nrxn1/Grik3</t>
  </si>
  <si>
    <t>Kcnj3/Cacna2d3/Grik3</t>
  </si>
  <si>
    <t>Kit/Thbs2/Pde3b/Pcsk5</t>
  </si>
  <si>
    <t>Kirrel3/Cdh13</t>
  </si>
  <si>
    <t>Cacna2d3</t>
  </si>
  <si>
    <t>R-MMU-2022923</t>
  </si>
  <si>
    <t>Dermatan sulfate biosynthesis</t>
  </si>
  <si>
    <t>Ust</t>
  </si>
  <si>
    <t>R-MMU-451306</t>
  </si>
  <si>
    <t>Ionotropic activity of kainate receptors</t>
  </si>
  <si>
    <t>Grik3</t>
  </si>
  <si>
    <t>R-MMU-451308</t>
  </si>
  <si>
    <t>Activation of Ca-permeable Kainate Receptor</t>
  </si>
  <si>
    <t>Kcnj3/Kcnh8</t>
  </si>
  <si>
    <t>R-MMU-74182</t>
  </si>
  <si>
    <t>Ketone body metabolism</t>
  </si>
  <si>
    <t>Hmgcll1</t>
  </si>
  <si>
    <t>R-MMU-8963889</t>
  </si>
  <si>
    <t>Assembly of active LPL and LIPC lipase complexes</t>
  </si>
  <si>
    <t>Pcsk5</t>
  </si>
  <si>
    <t>Kit/Angpt1/Gfra1</t>
  </si>
  <si>
    <t>R-MMU-5635838</t>
  </si>
  <si>
    <t>Activation of SMO</t>
  </si>
  <si>
    <t>Gas1</t>
  </si>
  <si>
    <t>R-MMU-1433559</t>
  </si>
  <si>
    <t>Regulation of KIT signaling</t>
  </si>
  <si>
    <t>Kit</t>
  </si>
  <si>
    <t>R-MMU-210993</t>
  </si>
  <si>
    <t>Tie2 Signaling</t>
  </si>
  <si>
    <t>Angpt1</t>
  </si>
  <si>
    <t>Ephb2</t>
  </si>
  <si>
    <t>Kcnj3/Grik3</t>
  </si>
  <si>
    <t>R-MMU-1296041</t>
  </si>
  <si>
    <t>Activation of G protein gated Potassium channels</t>
  </si>
  <si>
    <t>Kcnj3</t>
  </si>
  <si>
    <t>R-MMU-1296059</t>
  </si>
  <si>
    <t>G protein gated Potassium channels</t>
  </si>
  <si>
    <t>R-MMU-8963899</t>
  </si>
  <si>
    <t>Plasma lipoprotein remodeling</t>
  </si>
  <si>
    <t>R-MMU-997272</t>
  </si>
  <si>
    <t>Inhibition  of voltage gated Ca2+ channels via Gbeta/gamma subunits</t>
  </si>
  <si>
    <t>Nrxn1</t>
  </si>
  <si>
    <t>Fbn2</t>
  </si>
  <si>
    <t>Thbs2</t>
  </si>
  <si>
    <t>R-MMU-1296065</t>
  </si>
  <si>
    <t>Inwardly rectifying K+ channels</t>
  </si>
  <si>
    <t>R-MMU-3928662</t>
  </si>
  <si>
    <t>EPHB-mediated forward signaling</t>
  </si>
  <si>
    <t>R-MMU-1433557</t>
  </si>
  <si>
    <t>Signaling by SCF-KIT</t>
  </si>
  <si>
    <t>R-MMU-8853659</t>
  </si>
  <si>
    <t>RET signaling</t>
  </si>
  <si>
    <t>Gfra1</t>
  </si>
  <si>
    <t>Kcnh8</t>
  </si>
  <si>
    <t>Cdh13</t>
  </si>
  <si>
    <t>Sema4f</t>
  </si>
  <si>
    <t>Pde3b</t>
  </si>
  <si>
    <t>R-MMU-977444</t>
  </si>
  <si>
    <t>GABA B receptor activation</t>
  </si>
  <si>
    <t>R-MMU-991365</t>
  </si>
  <si>
    <t>Activation of GABAB receptors</t>
  </si>
  <si>
    <t>R-MMU-1793185</t>
  </si>
  <si>
    <t>Chondroitin sulfate/dermatan sulfate metabolism</t>
  </si>
  <si>
    <t>R-MMU-977443</t>
  </si>
  <si>
    <t>GABA receptor activation</t>
  </si>
  <si>
    <t>Ephb2/Gfra1</t>
  </si>
  <si>
    <t>Pcdh7</t>
  </si>
  <si>
    <t>Slc13a1</t>
  </si>
  <si>
    <t>R-MMU-5632684</t>
  </si>
  <si>
    <t>Hedgehog 'on' state</t>
  </si>
  <si>
    <t>R-MMU-8876198</t>
  </si>
  <si>
    <t>RAB GEFs exchange GTP for GDP on RABs</t>
  </si>
  <si>
    <t>Dennd1b</t>
  </si>
  <si>
    <t>R-MMU-9007101</t>
  </si>
  <si>
    <t>Rab regulation of trafficking</t>
  </si>
  <si>
    <t>Pcdh7/Sema4f</t>
  </si>
  <si>
    <t>Pcdh7/Angpt1</t>
  </si>
  <si>
    <t>Pcsk5/Apoe</t>
  </si>
  <si>
    <t>Lrrc7/Gabrb3/Gabra3</t>
  </si>
  <si>
    <t>Gabrb3/Gabra3</t>
  </si>
  <si>
    <t>Lrrc7/Gabrb3/Gabra3/Kcna2</t>
  </si>
  <si>
    <t>R-MMU-8964058</t>
  </si>
  <si>
    <t>HDL remodeling</t>
  </si>
  <si>
    <t>Apoe</t>
  </si>
  <si>
    <t>R-MMU-8963888</t>
  </si>
  <si>
    <t>Chylomicron assembly</t>
  </si>
  <si>
    <t>R-MMU-8963901</t>
  </si>
  <si>
    <t>Chylomicron remodeling</t>
  </si>
  <si>
    <t>Pcdh7/Timp3/Rapgef3</t>
  </si>
  <si>
    <t>Cnksr2/Lrrc7/Rasal1</t>
  </si>
  <si>
    <t>R-MMU-419037</t>
  </si>
  <si>
    <t>NCAM1 interactions</t>
  </si>
  <si>
    <t>St8sia4</t>
  </si>
  <si>
    <t>Pcdh7/Timp3</t>
  </si>
  <si>
    <t>R-MMU-8963898</t>
  </si>
  <si>
    <t>Plasma lipoprotein assembly</t>
  </si>
  <si>
    <t>Pcdh7/Timp3/Kif21b/Rapgef3</t>
  </si>
  <si>
    <t>R-MMU-438066</t>
  </si>
  <si>
    <t>Unblocking of NMDA receptors glutamate binding and activation</t>
  </si>
  <si>
    <t>Lrrc7</t>
  </si>
  <si>
    <t>R-MMU-1660661</t>
  </si>
  <si>
    <t>Sphingolipid de novo biosynthesis</t>
  </si>
  <si>
    <t>Cers6</t>
  </si>
  <si>
    <t>R-MMU-5689896</t>
  </si>
  <si>
    <t>Ovarian tumor domain proteases</t>
  </si>
  <si>
    <t>Rnf128</t>
  </si>
  <si>
    <t>R-MMU-375165</t>
  </si>
  <si>
    <t>NCAM signaling for neurite out-growth</t>
  </si>
  <si>
    <t>R-MMU-2173782</t>
  </si>
  <si>
    <t>Binding and Uptake of Ligands by Scavenger Receptors</t>
  </si>
  <si>
    <t>R-MMU-5674135</t>
  </si>
  <si>
    <t>MAP2K and MAPK activation</t>
  </si>
  <si>
    <t>Cnksr2</t>
  </si>
  <si>
    <t>Kcna2</t>
  </si>
  <si>
    <t>R-MMU-975634</t>
  </si>
  <si>
    <t>Retinoid metabolism and transport</t>
  </si>
  <si>
    <t>R-MMU-6806667</t>
  </si>
  <si>
    <t>Metabolism of fat-soluble vitamins</t>
  </si>
  <si>
    <t>Slc13a1/Slc4a10</t>
  </si>
  <si>
    <t>Fbn2/Sh3pxd2a</t>
  </si>
  <si>
    <t>St8sia4/Dscam</t>
  </si>
  <si>
    <t>R-MMU-2187338</t>
  </si>
  <si>
    <t>Visual phototransduction</t>
  </si>
  <si>
    <t>Kirrel2</t>
  </si>
  <si>
    <t>Kcnip1</t>
  </si>
  <si>
    <t>Slc4a10</t>
  </si>
  <si>
    <t>Thbs2/Pcsk5</t>
  </si>
  <si>
    <t>R-MMU-5689880</t>
  </si>
  <si>
    <t>Ub-specific processing proteases</t>
  </si>
  <si>
    <t>R-MMU-9709957</t>
  </si>
  <si>
    <t>Sensory Perception</t>
  </si>
  <si>
    <t>Slc6a11/Slc1a2/Snap25</t>
  </si>
  <si>
    <t>Slc6a11/Snap25</t>
  </si>
  <si>
    <t>Gabra2/Slc6a11/Slc1a2/Snap25</t>
  </si>
  <si>
    <t>Slc1a2/Snap25</t>
  </si>
  <si>
    <t>Slc7a10/Slc6a11/Slc1a2</t>
  </si>
  <si>
    <t>Slc7a10/Slc1a2</t>
  </si>
  <si>
    <t>R-MMU-9759475</t>
  </si>
  <si>
    <t>Regulation of CDH11 Expression and Function</t>
  </si>
  <si>
    <t>Hoxc8</t>
  </si>
  <si>
    <t>R-MMU-9759476</t>
  </si>
  <si>
    <t>Regulation of Homotypic Cell-Cell Adhesion</t>
  </si>
  <si>
    <t>R-MMU-9764260</t>
  </si>
  <si>
    <t>Regulation of Expression and Function of Type II Classical Cadherins</t>
  </si>
  <si>
    <t>R-MMU-5218921</t>
  </si>
  <si>
    <t>VEGFR2 mediated cell proliferation</t>
  </si>
  <si>
    <t>Kdr</t>
  </si>
  <si>
    <t>Igfbp2/Sparcl1</t>
  </si>
  <si>
    <t>R-MMU-442660</t>
  </si>
  <si>
    <t>Na+/Cl- dependent neurotransmitter transporters</t>
  </si>
  <si>
    <t>Slc6a11</t>
  </si>
  <si>
    <t>R-MMU-75876</t>
  </si>
  <si>
    <t>Synthesis of very long-chain fatty acyl-CoAs</t>
  </si>
  <si>
    <t>Acsbg1</t>
  </si>
  <si>
    <t>R-MMU-2022928</t>
  </si>
  <si>
    <t>HS-GAG biosynthesis</t>
  </si>
  <si>
    <t>Ndst4</t>
  </si>
  <si>
    <t>Gstt1</t>
  </si>
  <si>
    <t>Slc7a10</t>
  </si>
  <si>
    <t>Gjb6</t>
  </si>
  <si>
    <t>R-MMU-75105</t>
  </si>
  <si>
    <t>Fatty acyl-CoA biosynthesis</t>
  </si>
  <si>
    <t>Matn1</t>
  </si>
  <si>
    <t>Pdgfd</t>
  </si>
  <si>
    <t>R-MMU-1638091</t>
  </si>
  <si>
    <t>Heparan sulfate/heparin (HS-GAG) metabolism</t>
  </si>
  <si>
    <t>Gabra2</t>
  </si>
  <si>
    <t>R-MMU-6803157</t>
  </si>
  <si>
    <t>Antimicrobial peptides</t>
  </si>
  <si>
    <t>Chga</t>
  </si>
  <si>
    <t>Sparcl1</t>
  </si>
  <si>
    <t>Pdgfd/Kdr</t>
  </si>
  <si>
    <t>Timp3</t>
  </si>
  <si>
    <t>Timp3/Kif21b</t>
  </si>
  <si>
    <t>Slitrk2/Nlgn3/Slitrk3</t>
  </si>
  <si>
    <t>R-MMU-388844</t>
  </si>
  <si>
    <t>Receptor-type tyrosine-protein phosphatases</t>
  </si>
  <si>
    <t>Slitrk2/Slitrk3</t>
  </si>
  <si>
    <t>Kcnj3/Slitrk2/Nlgn3/Kcnh8/Slitrk3</t>
  </si>
  <si>
    <t>Pcdh7/Islr/Trpc3/Rapgef3</t>
  </si>
  <si>
    <t>Pcdh7/Islr/Trpc3/Rapgef3/Kif21b</t>
  </si>
  <si>
    <t>Pcdh7/Abr</t>
  </si>
  <si>
    <t>Sema4f/Pcdh7/Abr/Slitrk3</t>
  </si>
  <si>
    <t>Abr/Slitrk3</t>
  </si>
  <si>
    <t>Trpc3/Ttyh1</t>
  </si>
  <si>
    <t>R-MMU-139853</t>
  </si>
  <si>
    <t>Elevation of cytosolic Ca2+ levels</t>
  </si>
  <si>
    <t>Trpc3</t>
  </si>
  <si>
    <t>Pcdh7/Islr</t>
  </si>
  <si>
    <t>Slc6a19</t>
  </si>
  <si>
    <t>R-MMU-9018677</t>
  </si>
  <si>
    <t>Biosynthesis of DHA-derived SPMs</t>
  </si>
  <si>
    <t>Hpgd</t>
  </si>
  <si>
    <t>R-MMU-9018678</t>
  </si>
  <si>
    <t>Biosynthesis of specialized proresolving mediators (SPMs)</t>
  </si>
  <si>
    <t>R-MMU-114508</t>
  </si>
  <si>
    <t>Effects of PIP2 hydrolysis</t>
  </si>
  <si>
    <t>R-MMU-418360</t>
  </si>
  <si>
    <t>Platelet calcium homeostasis</t>
  </si>
  <si>
    <t>R-MMU-3295583</t>
  </si>
  <si>
    <t>TRP channels</t>
  </si>
  <si>
    <t>R-MMU-2514859</t>
  </si>
  <si>
    <t>Inactivation recovery and regulation of the phototransduction cascade</t>
  </si>
  <si>
    <t>Gucy2f</t>
  </si>
  <si>
    <t>R-MMU-2514856</t>
  </si>
  <si>
    <t>The phototransduction cascade</t>
  </si>
  <si>
    <t>Nlgn3</t>
  </si>
  <si>
    <t>Abr</t>
  </si>
  <si>
    <t>Ntrk2</t>
  </si>
  <si>
    <t>Kirrel3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</si>
</sst>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000000"/>
  </numFmts>
  <fonts count="9">
    <font>
      <sz val="11"/>
      <color theme="1"/>
      <name val="Aptos Narrow"/>
      <family val="2"/>
      <scheme val="minor"/>
    </font>
    <font>
      <b/>
      <sz val="11"/>
      <color rgb="FF000000"/>
      <name val="Calibri"/>
      <scheme val="minor"/>
    </font>
    <font>
      <b/>
      <sz val="11"/>
      <color rgb="FF000000"/>
      <name val="Calibri"/>
      <family val="2"/>
      <scheme val="minor"/>
    </font>
    <font>
      <sz val="11"/>
      <color indexed="8"/>
      <name val="Calibri"/>
      <family val="2"/>
      <scheme val="minor"/>
    </font>
    <font>
      <sz val="11"/>
      <color rgb="FF000000"/>
      <name val="Calibri"/>
      <family val="2"/>
      <scheme val="minor"/>
    </font>
    <font>
      <b/>
      <sz val="11"/>
      <color theme="1"/>
      <name val="Calibri"/>
      <family val="2"/>
      <scheme val="minor"/>
    </font>
    <font>
      <b/>
      <sz val="11"/>
      <color indexed="8"/>
      <name val="Calibri"/>
      <family val="2"/>
      <scheme val="minor"/>
    </font>
    <font>
      <sz val="11"/>
      <color theme="1"/>
      <name val="Calibri"/>
      <family val="2"/>
      <scheme val="minor"/>
    </font>
    <font>
      <b/>
      <sz val="10"/>
      <color indexed="8"/>
      <name val="Sans"/>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1" fillId="0" borderId="0" xfId="0" applyFont="1" applyAlignment="1">
      <alignment wrapText="1"/>
    </xf>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0" fontId="7" fillId="0" borderId="0" xfId="0" applyFont="1"/>
    <xf numFmtId="164" fontId="0" fillId="0" borderId="0" xfId="0" applyNumberFormat="1"/>
    <xf numFmtId="0" fontId="8" fillId="0" borderId="0" xfId="0" applyFont="1"/>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E0752-C005-46F9-BDE9-D466352059F6}">
  <dimension ref="A1:C23"/>
  <sheetViews>
    <sheetView tabSelected="1" workbookViewId="0"/>
  </sheetViews>
  <sheetFormatPr defaultRowHeight="15"/>
  <cols>
    <col min="1" max="1" width="54.42578125" customWidth="1"/>
  </cols>
  <sheetData>
    <row r="1" spans="1:3" ht="30.75">
      <c r="A1" s="1" t="s">
        <v>0</v>
      </c>
    </row>
    <row r="3" spans="1:3">
      <c r="A3" s="2" t="s">
        <v>1</v>
      </c>
      <c r="B3" s="3" t="s">
        <v>2</v>
      </c>
      <c r="C3" s="3"/>
    </row>
    <row r="4" spans="1:3">
      <c r="A4" s="4" t="s">
        <v>3</v>
      </c>
      <c r="B4" s="3" t="s">
        <v>4</v>
      </c>
      <c r="C4" s="3"/>
    </row>
    <row r="5" spans="1:3">
      <c r="A5" s="2" t="s">
        <v>5</v>
      </c>
      <c r="B5" s="5" t="s">
        <v>6</v>
      </c>
      <c r="C5" s="5" t="s">
        <v>7</v>
      </c>
    </row>
    <row r="6" spans="1:3">
      <c r="A6" s="3" t="s">
        <v>8</v>
      </c>
      <c r="B6" s="3" t="s">
        <v>9</v>
      </c>
      <c r="C6" s="3" t="s">
        <v>10</v>
      </c>
    </row>
    <row r="7" spans="1:3">
      <c r="A7" s="5" t="s">
        <v>11</v>
      </c>
      <c r="B7" s="3"/>
      <c r="C7" s="5" t="s">
        <v>7</v>
      </c>
    </row>
    <row r="8" spans="1:3">
      <c r="A8" s="3" t="s">
        <v>12</v>
      </c>
      <c r="B8" s="3"/>
      <c r="C8" s="3" t="s">
        <v>13</v>
      </c>
    </row>
    <row r="9" spans="1:3">
      <c r="A9" s="6" t="s">
        <v>14</v>
      </c>
      <c r="B9" s="2" t="s">
        <v>7</v>
      </c>
      <c r="C9" s="3"/>
    </row>
    <row r="10" spans="1:3">
      <c r="A10" s="3" t="s">
        <v>15</v>
      </c>
      <c r="B10" s="3"/>
      <c r="C10" s="3"/>
    </row>
    <row r="11" spans="1:3">
      <c r="A11" s="3" t="s">
        <v>16</v>
      </c>
      <c r="B11" s="3"/>
      <c r="C11" s="3"/>
    </row>
    <row r="12" spans="1:3">
      <c r="A12" s="3" t="s">
        <v>17</v>
      </c>
      <c r="B12" s="3"/>
      <c r="C12" s="3"/>
    </row>
    <row r="13" spans="1:3">
      <c r="A13" s="5" t="s">
        <v>18</v>
      </c>
      <c r="B13" s="3"/>
      <c r="C13" s="3"/>
    </row>
    <row r="14" spans="1:3">
      <c r="A14" s="7" t="s">
        <v>19</v>
      </c>
      <c r="B14" s="3" t="s">
        <v>20</v>
      </c>
      <c r="C14" s="3"/>
    </row>
    <row r="15" spans="1:3">
      <c r="A15" s="7" t="s">
        <v>7</v>
      </c>
      <c r="B15" s="3" t="s">
        <v>21</v>
      </c>
      <c r="C15" s="3"/>
    </row>
    <row r="16" spans="1:3">
      <c r="A16" s="3" t="s">
        <v>22</v>
      </c>
      <c r="B16" s="3" t="s">
        <v>23</v>
      </c>
      <c r="C16" s="3"/>
    </row>
    <row r="17" spans="1:3">
      <c r="A17" s="3" t="s">
        <v>24</v>
      </c>
      <c r="B17" s="3" t="s">
        <v>25</v>
      </c>
      <c r="C17" s="3"/>
    </row>
    <row r="18" spans="1:3">
      <c r="A18" s="3" t="s">
        <v>26</v>
      </c>
      <c r="B18" s="3" t="s">
        <v>27</v>
      </c>
      <c r="C18" s="3"/>
    </row>
    <row r="19" spans="1:3">
      <c r="A19" s="3" t="s">
        <v>28</v>
      </c>
      <c r="B19" s="3" t="s">
        <v>29</v>
      </c>
      <c r="C19" s="3"/>
    </row>
    <row r="20" spans="1:3">
      <c r="A20" s="3" t="s">
        <v>30</v>
      </c>
      <c r="B20" s="3" t="s">
        <v>31</v>
      </c>
      <c r="C20" s="3"/>
    </row>
    <row r="21" spans="1:3">
      <c r="A21" s="3" t="s">
        <v>32</v>
      </c>
      <c r="B21" s="3" t="s">
        <v>33</v>
      </c>
      <c r="C21" s="3"/>
    </row>
    <row r="22" spans="1:3">
      <c r="A22" s="3" t="s">
        <v>34</v>
      </c>
      <c r="B22" s="3" t="s">
        <v>35</v>
      </c>
      <c r="C22" s="3"/>
    </row>
    <row r="23" spans="1:3">
      <c r="A23" s="4" t="s">
        <v>36</v>
      </c>
      <c r="B23" s="3" t="s">
        <v>37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D0D82-ADEF-4BA8-A946-55470197134A}">
  <dimension ref="A1:J67"/>
  <sheetViews>
    <sheetView workbookViewId="0"/>
  </sheetViews>
  <sheetFormatPr defaultRowHeight="15"/>
  <sheetData>
    <row r="1" spans="1:10">
      <c r="A1" t="s">
        <v>19</v>
      </c>
      <c r="B1" t="s">
        <v>7</v>
      </c>
      <c r="C1" t="str">
        <f>"GeneRatio"</f>
        <v>GeneRatio</v>
      </c>
      <c r="D1" t="str">
        <f>"BgRatio"</f>
        <v>BgRatio</v>
      </c>
      <c r="E1" t="s">
        <v>26</v>
      </c>
      <c r="F1" t="s">
        <v>28</v>
      </c>
      <c r="G1" t="s">
        <v>30</v>
      </c>
      <c r="H1" t="s">
        <v>32</v>
      </c>
      <c r="I1" t="s">
        <v>34</v>
      </c>
      <c r="J1" t="s">
        <v>36</v>
      </c>
    </row>
    <row r="2" spans="1:10">
      <c r="A2" t="s">
        <v>619</v>
      </c>
      <c r="B2" t="s">
        <v>620</v>
      </c>
      <c r="C2" t="str">
        <f>"3/20"</f>
        <v>3/20</v>
      </c>
      <c r="D2" t="str">
        <f>"48/8582"</f>
        <v>48/8582</v>
      </c>
      <c r="E2">
        <v>1.7511605042512101E-4</v>
      </c>
      <c r="F2">
        <v>1.1557659328058001E-2</v>
      </c>
      <c r="G2">
        <v>8.8479688635850397E-3</v>
      </c>
      <c r="H2" t="s">
        <v>1211</v>
      </c>
      <c r="I2">
        <v>3</v>
      </c>
      <c r="J2" t="str">
        <f t="shared" ref="J2:J65" si="0">IF(F2&lt;0.05,"*","")</f>
        <v>*</v>
      </c>
    </row>
    <row r="3" spans="1:10">
      <c r="A3" t="s">
        <v>322</v>
      </c>
      <c r="B3" t="s">
        <v>323</v>
      </c>
      <c r="C3" t="str">
        <f>"2/20"</f>
        <v>2/20</v>
      </c>
      <c r="D3" t="str">
        <f>"18/8582"</f>
        <v>18/8582</v>
      </c>
      <c r="E3">
        <v>7.7202217160641596E-4</v>
      </c>
      <c r="F3">
        <v>2.2787169007561101E-2</v>
      </c>
      <c r="G3">
        <v>1.7444722685214201E-2</v>
      </c>
      <c r="H3" t="s">
        <v>1212</v>
      </c>
      <c r="I3">
        <v>2</v>
      </c>
      <c r="J3" t="str">
        <f t="shared" si="0"/>
        <v>*</v>
      </c>
    </row>
    <row r="4" spans="1:10">
      <c r="A4" t="s">
        <v>574</v>
      </c>
      <c r="B4" t="s">
        <v>575</v>
      </c>
      <c r="C4" t="str">
        <f>"4/20"</f>
        <v>4/20</v>
      </c>
      <c r="D4" t="str">
        <f>"201/8582"</f>
        <v>201/8582</v>
      </c>
      <c r="E4">
        <v>1.0539424971240201E-3</v>
      </c>
      <c r="F4">
        <v>2.2787169007561101E-2</v>
      </c>
      <c r="G4">
        <v>1.7444722685214201E-2</v>
      </c>
      <c r="H4" t="s">
        <v>1213</v>
      </c>
      <c r="I4">
        <v>4</v>
      </c>
      <c r="J4" t="str">
        <f t="shared" si="0"/>
        <v>*</v>
      </c>
    </row>
    <row r="5" spans="1:10">
      <c r="A5" t="s">
        <v>399</v>
      </c>
      <c r="B5" t="s">
        <v>400</v>
      </c>
      <c r="C5" t="str">
        <f>"2/20"</f>
        <v>2/20</v>
      </c>
      <c r="D5" t="str">
        <f>"24/8582"</f>
        <v>24/8582</v>
      </c>
      <c r="E5">
        <v>1.3810405459127901E-3</v>
      </c>
      <c r="F5">
        <v>2.2787169007561101E-2</v>
      </c>
      <c r="G5">
        <v>1.7444722685214201E-2</v>
      </c>
      <c r="H5" t="s">
        <v>1214</v>
      </c>
      <c r="I5">
        <v>2</v>
      </c>
      <c r="J5" t="str">
        <f t="shared" si="0"/>
        <v>*</v>
      </c>
    </row>
    <row r="6" spans="1:10">
      <c r="A6" s="9" t="s">
        <v>746</v>
      </c>
      <c r="B6" s="9" t="s">
        <v>747</v>
      </c>
      <c r="C6" s="9" t="str">
        <f>"4/20"</f>
        <v>4/20</v>
      </c>
      <c r="D6" s="9" t="str">
        <f>"323/8582"</f>
        <v>323/8582</v>
      </c>
      <c r="E6" s="9">
        <v>5.9162446209631604E-3</v>
      </c>
      <c r="F6" s="9">
        <v>7.8094428996713594E-2</v>
      </c>
      <c r="G6" s="9">
        <v>5.9785208801311898E-2</v>
      </c>
      <c r="H6" s="9" t="s">
        <v>1213</v>
      </c>
      <c r="I6" s="9">
        <v>4</v>
      </c>
      <c r="J6" s="9" t="str">
        <f t="shared" si="0"/>
        <v/>
      </c>
    </row>
    <row r="7" spans="1:10">
      <c r="A7" t="s">
        <v>128</v>
      </c>
      <c r="B7" t="s">
        <v>129</v>
      </c>
      <c r="C7" t="str">
        <f>"3/20"</f>
        <v>3/20</v>
      </c>
      <c r="D7" t="str">
        <f>"218/8582"</f>
        <v>218/8582</v>
      </c>
      <c r="E7">
        <v>1.33950349767901E-2</v>
      </c>
      <c r="F7">
        <v>0.147345384744692</v>
      </c>
      <c r="G7">
        <v>0.112800294541391</v>
      </c>
      <c r="H7" t="s">
        <v>1215</v>
      </c>
      <c r="I7">
        <v>3</v>
      </c>
      <c r="J7" t="str">
        <f t="shared" si="0"/>
        <v/>
      </c>
    </row>
    <row r="8" spans="1:10">
      <c r="A8" t="s">
        <v>487</v>
      </c>
      <c r="B8" t="s">
        <v>488</v>
      </c>
      <c r="C8" t="str">
        <f>"2/20"</f>
        <v>2/20</v>
      </c>
      <c r="D8" t="str">
        <f>"99/8582"</f>
        <v>99/8582</v>
      </c>
      <c r="E8">
        <v>2.1866884895005202E-2</v>
      </c>
      <c r="F8">
        <v>0.15094764080180301</v>
      </c>
      <c r="G8">
        <v>0.115558002527696</v>
      </c>
      <c r="H8" t="s">
        <v>1216</v>
      </c>
      <c r="I8">
        <v>2</v>
      </c>
      <c r="J8" t="str">
        <f t="shared" si="0"/>
        <v/>
      </c>
    </row>
    <row r="9" spans="1:10">
      <c r="A9" t="s">
        <v>1217</v>
      </c>
      <c r="B9" t="s">
        <v>1218</v>
      </c>
      <c r="C9" t="str">
        <f>"1/20"</f>
        <v>1/20</v>
      </c>
      <c r="D9" t="str">
        <f>"12/8582"</f>
        <v>12/8582</v>
      </c>
      <c r="E9">
        <v>2.7627314330172601E-2</v>
      </c>
      <c r="F9">
        <v>0.15094764080180301</v>
      </c>
      <c r="G9">
        <v>0.115558002527696</v>
      </c>
      <c r="H9" t="s">
        <v>1219</v>
      </c>
      <c r="I9">
        <v>1</v>
      </c>
      <c r="J9" t="str">
        <f t="shared" si="0"/>
        <v/>
      </c>
    </row>
    <row r="10" spans="1:10">
      <c r="A10" t="s">
        <v>1220</v>
      </c>
      <c r="B10" t="s">
        <v>1221</v>
      </c>
      <c r="C10" t="str">
        <f>"1/20"</f>
        <v>1/20</v>
      </c>
      <c r="D10" t="str">
        <f>"12/8582"</f>
        <v>12/8582</v>
      </c>
      <c r="E10">
        <v>2.7627314330172601E-2</v>
      </c>
      <c r="F10">
        <v>0.15094764080180301</v>
      </c>
      <c r="G10">
        <v>0.115558002527696</v>
      </c>
      <c r="H10" t="s">
        <v>1219</v>
      </c>
      <c r="I10">
        <v>1</v>
      </c>
      <c r="J10" t="str">
        <f t="shared" si="0"/>
        <v/>
      </c>
    </row>
    <row r="11" spans="1:10">
      <c r="A11" t="s">
        <v>1222</v>
      </c>
      <c r="B11" t="s">
        <v>1223</v>
      </c>
      <c r="C11" t="str">
        <f>"1/20"</f>
        <v>1/20</v>
      </c>
      <c r="D11" t="str">
        <f>"12/8582"</f>
        <v>12/8582</v>
      </c>
      <c r="E11">
        <v>2.7627314330172601E-2</v>
      </c>
      <c r="F11">
        <v>0.15094764080180301</v>
      </c>
      <c r="G11">
        <v>0.115558002527696</v>
      </c>
      <c r="H11" t="s">
        <v>1219</v>
      </c>
      <c r="I11">
        <v>1</v>
      </c>
      <c r="J11" t="str">
        <f t="shared" si="0"/>
        <v/>
      </c>
    </row>
    <row r="12" spans="1:10">
      <c r="A12" t="s">
        <v>1224</v>
      </c>
      <c r="B12" t="s">
        <v>1225</v>
      </c>
      <c r="C12" t="str">
        <f>"1/20"</f>
        <v>1/20</v>
      </c>
      <c r="D12" t="str">
        <f>"13/8582"</f>
        <v>13/8582</v>
      </c>
      <c r="E12">
        <v>2.98965621380365E-2</v>
      </c>
      <c r="F12">
        <v>0.15094764080180301</v>
      </c>
      <c r="G12">
        <v>0.115558002527696</v>
      </c>
      <c r="H12" t="s">
        <v>1226</v>
      </c>
      <c r="I12">
        <v>1</v>
      </c>
      <c r="J12" t="str">
        <f t="shared" si="0"/>
        <v/>
      </c>
    </row>
    <row r="13" spans="1:10">
      <c r="A13" t="s">
        <v>590</v>
      </c>
      <c r="B13" t="s">
        <v>591</v>
      </c>
      <c r="C13" t="str">
        <f>"2/20"</f>
        <v>2/20</v>
      </c>
      <c r="D13" t="str">
        <f>"120/8582"</f>
        <v>120/8582</v>
      </c>
      <c r="E13">
        <v>3.1262023435978302E-2</v>
      </c>
      <c r="F13">
        <v>0.15094764080180301</v>
      </c>
      <c r="G13">
        <v>0.115558002527696</v>
      </c>
      <c r="H13" t="s">
        <v>1227</v>
      </c>
      <c r="I13">
        <v>2</v>
      </c>
      <c r="J13" t="str">
        <f t="shared" si="0"/>
        <v/>
      </c>
    </row>
    <row r="14" spans="1:10">
      <c r="A14" t="s">
        <v>222</v>
      </c>
      <c r="B14" t="s">
        <v>223</v>
      </c>
      <c r="C14" t="str">
        <f t="shared" ref="C14:C47" si="1">"1/20"</f>
        <v>1/20</v>
      </c>
      <c r="D14" t="str">
        <f>"14/8582"</f>
        <v>14/8582</v>
      </c>
      <c r="E14">
        <v>3.2160778354309201E-2</v>
      </c>
      <c r="F14">
        <v>0.15094764080180301</v>
      </c>
      <c r="G14">
        <v>0.115558002527696</v>
      </c>
      <c r="H14" t="s">
        <v>979</v>
      </c>
      <c r="I14">
        <v>1</v>
      </c>
      <c r="J14" t="str">
        <f t="shared" si="0"/>
        <v/>
      </c>
    </row>
    <row r="15" spans="1:10">
      <c r="A15" t="s">
        <v>249</v>
      </c>
      <c r="B15" t="s">
        <v>250</v>
      </c>
      <c r="C15" t="str">
        <f t="shared" si="1"/>
        <v>1/20</v>
      </c>
      <c r="D15" t="str">
        <f>"15/8582"</f>
        <v>15/8582</v>
      </c>
      <c r="E15">
        <v>3.4419973549560098E-2</v>
      </c>
      <c r="F15">
        <v>0.15094764080180301</v>
      </c>
      <c r="G15">
        <v>0.115558002527696</v>
      </c>
      <c r="H15" t="s">
        <v>980</v>
      </c>
      <c r="I15">
        <v>1</v>
      </c>
      <c r="J15" t="str">
        <f t="shared" si="0"/>
        <v/>
      </c>
    </row>
    <row r="16" spans="1:10">
      <c r="A16" t="s">
        <v>910</v>
      </c>
      <c r="B16" t="s">
        <v>911</v>
      </c>
      <c r="C16" t="str">
        <f t="shared" si="1"/>
        <v>1/20</v>
      </c>
      <c r="D16" t="str">
        <f>"15/8582"</f>
        <v>15/8582</v>
      </c>
      <c r="E16">
        <v>3.4419973549560098E-2</v>
      </c>
      <c r="F16">
        <v>0.15094764080180301</v>
      </c>
      <c r="G16">
        <v>0.115558002527696</v>
      </c>
      <c r="H16" t="s">
        <v>980</v>
      </c>
      <c r="I16">
        <v>1</v>
      </c>
      <c r="J16" t="str">
        <f t="shared" si="0"/>
        <v/>
      </c>
    </row>
    <row r="17" spans="1:10">
      <c r="A17" t="s">
        <v>1228</v>
      </c>
      <c r="B17" t="s">
        <v>1229</v>
      </c>
      <c r="C17" t="str">
        <f t="shared" si="1"/>
        <v>1/20</v>
      </c>
      <c r="D17" t="str">
        <f>"17/8582"</f>
        <v>17/8582</v>
      </c>
      <c r="E17">
        <v>3.8923343054442103E-2</v>
      </c>
      <c r="F17">
        <v>0.15094764080180301</v>
      </c>
      <c r="G17">
        <v>0.115558002527696</v>
      </c>
      <c r="H17" t="s">
        <v>1230</v>
      </c>
      <c r="I17">
        <v>1</v>
      </c>
      <c r="J17" t="str">
        <f t="shared" si="0"/>
        <v/>
      </c>
    </row>
    <row r="18" spans="1:10">
      <c r="A18" t="s">
        <v>316</v>
      </c>
      <c r="B18" t="s">
        <v>317</v>
      </c>
      <c r="C18" t="str">
        <f t="shared" si="1"/>
        <v>1/20</v>
      </c>
      <c r="D18" t="str">
        <f>"18/8582"</f>
        <v>18/8582</v>
      </c>
      <c r="E18">
        <v>4.1167538400491699E-2</v>
      </c>
      <c r="F18">
        <v>0.15094764080180301</v>
      </c>
      <c r="G18">
        <v>0.115558002527696</v>
      </c>
      <c r="H18" t="s">
        <v>980</v>
      </c>
      <c r="I18">
        <v>1</v>
      </c>
      <c r="J18" t="str">
        <f t="shared" si="0"/>
        <v/>
      </c>
    </row>
    <row r="19" spans="1:10">
      <c r="A19" t="s">
        <v>318</v>
      </c>
      <c r="B19" t="s">
        <v>319</v>
      </c>
      <c r="C19" t="str">
        <f t="shared" si="1"/>
        <v>1/20</v>
      </c>
      <c r="D19" t="str">
        <f>"18/8582"</f>
        <v>18/8582</v>
      </c>
      <c r="E19">
        <v>4.1167538400491699E-2</v>
      </c>
      <c r="F19">
        <v>0.15094764080180301</v>
      </c>
      <c r="G19">
        <v>0.115558002527696</v>
      </c>
      <c r="H19" t="s">
        <v>980</v>
      </c>
      <c r="I19">
        <v>1</v>
      </c>
      <c r="J19" t="str">
        <f t="shared" si="0"/>
        <v/>
      </c>
    </row>
    <row r="20" spans="1:10">
      <c r="A20" t="s">
        <v>1231</v>
      </c>
      <c r="B20" t="s">
        <v>1232</v>
      </c>
      <c r="C20" t="str">
        <f t="shared" si="1"/>
        <v>1/20</v>
      </c>
      <c r="D20" t="str">
        <f>"22/8582"</f>
        <v>22/8582</v>
      </c>
      <c r="E20">
        <v>5.0094634860596302E-2</v>
      </c>
      <c r="F20">
        <v>0.1726363317338</v>
      </c>
      <c r="G20">
        <v>0.13216178505936799</v>
      </c>
      <c r="H20" t="s">
        <v>1233</v>
      </c>
      <c r="I20">
        <v>1</v>
      </c>
      <c r="J20" t="str">
        <f t="shared" si="0"/>
        <v/>
      </c>
    </row>
    <row r="21" spans="1:10">
      <c r="A21" t="s">
        <v>391</v>
      </c>
      <c r="B21" t="s">
        <v>392</v>
      </c>
      <c r="C21" t="str">
        <f t="shared" si="1"/>
        <v>1/20</v>
      </c>
      <c r="D21" t="str">
        <f>"23/8582"</f>
        <v>23/8582</v>
      </c>
      <c r="E21">
        <v>5.2314039919333297E-2</v>
      </c>
      <c r="F21">
        <v>0.1726363317338</v>
      </c>
      <c r="G21">
        <v>0.13216178505936799</v>
      </c>
      <c r="H21" t="s">
        <v>980</v>
      </c>
      <c r="I21">
        <v>1</v>
      </c>
      <c r="J21" t="str">
        <f t="shared" si="0"/>
        <v/>
      </c>
    </row>
    <row r="22" spans="1:10">
      <c r="A22" t="s">
        <v>1234</v>
      </c>
      <c r="B22" t="s">
        <v>1235</v>
      </c>
      <c r="C22" t="str">
        <f t="shared" si="1"/>
        <v>1/20</v>
      </c>
      <c r="D22" t="str">
        <f>"28/8582"</f>
        <v>28/8582</v>
      </c>
      <c r="E22">
        <v>6.33373697791417E-2</v>
      </c>
      <c r="F22">
        <v>0.19430544365601299</v>
      </c>
      <c r="G22">
        <v>0.14875057887541701</v>
      </c>
      <c r="H22" t="s">
        <v>1236</v>
      </c>
      <c r="I22">
        <v>1</v>
      </c>
      <c r="J22" t="str">
        <f t="shared" si="0"/>
        <v/>
      </c>
    </row>
    <row r="23" spans="1:10">
      <c r="A23" t="s">
        <v>453</v>
      </c>
      <c r="B23" t="s">
        <v>454</v>
      </c>
      <c r="C23" t="str">
        <f t="shared" si="1"/>
        <v>1/20</v>
      </c>
      <c r="D23" t="str">
        <f>"29/8582"</f>
        <v>29/8582</v>
      </c>
      <c r="E23">
        <v>6.5527368914565801E-2</v>
      </c>
      <c r="F23">
        <v>0.19430544365601299</v>
      </c>
      <c r="G23">
        <v>0.14875057887541701</v>
      </c>
      <c r="H23" t="s">
        <v>1237</v>
      </c>
      <c r="I23">
        <v>1</v>
      </c>
      <c r="J23" t="str">
        <f t="shared" si="0"/>
        <v/>
      </c>
    </row>
    <row r="24" spans="1:10">
      <c r="A24" t="s">
        <v>79</v>
      </c>
      <c r="B24" t="s">
        <v>80</v>
      </c>
      <c r="C24" t="str">
        <f t="shared" si="1"/>
        <v>1/20</v>
      </c>
      <c r="D24" t="str">
        <f>"30/8582"</f>
        <v>30/8582</v>
      </c>
      <c r="E24">
        <v>6.7712503092247106E-2</v>
      </c>
      <c r="F24">
        <v>0.19430544365601299</v>
      </c>
      <c r="G24">
        <v>0.14875057887541701</v>
      </c>
      <c r="H24" t="s">
        <v>1238</v>
      </c>
      <c r="I24">
        <v>1</v>
      </c>
      <c r="J24" t="str">
        <f t="shared" si="0"/>
        <v/>
      </c>
    </row>
    <row r="25" spans="1:10">
      <c r="A25" t="s">
        <v>494</v>
      </c>
      <c r="B25" t="s">
        <v>495</v>
      </c>
      <c r="C25" t="str">
        <f t="shared" si="1"/>
        <v>1/20</v>
      </c>
      <c r="D25" t="str">
        <f>"32/8582"</f>
        <v>32/8582</v>
      </c>
      <c r="E25">
        <v>7.2068217512508803E-2</v>
      </c>
      <c r="F25">
        <v>0.19599047997750901</v>
      </c>
      <c r="G25">
        <v>0.15004055883445699</v>
      </c>
      <c r="H25" t="s">
        <v>1239</v>
      </c>
      <c r="I25">
        <v>1</v>
      </c>
      <c r="J25" t="str">
        <f t="shared" si="0"/>
        <v/>
      </c>
    </row>
    <row r="26" spans="1:10">
      <c r="A26" t="s">
        <v>1240</v>
      </c>
      <c r="B26" t="s">
        <v>1241</v>
      </c>
      <c r="C26" t="str">
        <f t="shared" si="1"/>
        <v>1/20</v>
      </c>
      <c r="D26" t="str">
        <f>"33/8582"</f>
        <v>33/8582</v>
      </c>
      <c r="E26">
        <v>7.4238818173298901E-2</v>
      </c>
      <c r="F26">
        <v>0.19599047997750901</v>
      </c>
      <c r="G26">
        <v>0.15004055883445699</v>
      </c>
      <c r="H26" t="s">
        <v>1233</v>
      </c>
      <c r="I26">
        <v>1</v>
      </c>
      <c r="J26" t="str">
        <f t="shared" si="0"/>
        <v/>
      </c>
    </row>
    <row r="27" spans="1:10">
      <c r="A27" t="s">
        <v>544</v>
      </c>
      <c r="B27" t="s">
        <v>545</v>
      </c>
      <c r="C27" t="str">
        <f t="shared" si="1"/>
        <v>1/20</v>
      </c>
      <c r="D27" t="str">
        <f>"37/8582"</f>
        <v>37/8582</v>
      </c>
      <c r="E27">
        <v>8.2873081087191394E-2</v>
      </c>
      <c r="F27">
        <v>0.21037012891363999</v>
      </c>
      <c r="G27">
        <v>0.161048902517619</v>
      </c>
      <c r="H27" t="s">
        <v>1237</v>
      </c>
      <c r="I27">
        <v>1</v>
      </c>
      <c r="J27" t="str">
        <f t="shared" si="0"/>
        <v/>
      </c>
    </row>
    <row r="28" spans="1:10">
      <c r="A28" t="s">
        <v>562</v>
      </c>
      <c r="B28" t="s">
        <v>563</v>
      </c>
      <c r="C28" t="str">
        <f t="shared" si="1"/>
        <v>1/20</v>
      </c>
      <c r="D28" t="str">
        <f>"40/8582"</f>
        <v>40/8582</v>
      </c>
      <c r="E28">
        <v>8.9298514863194206E-2</v>
      </c>
      <c r="F28">
        <v>0.21049856872381201</v>
      </c>
      <c r="G28">
        <v>0.16114722964502301</v>
      </c>
      <c r="H28" t="s">
        <v>1219</v>
      </c>
      <c r="I28">
        <v>1</v>
      </c>
      <c r="J28" t="str">
        <f t="shared" si="0"/>
        <v/>
      </c>
    </row>
    <row r="29" spans="1:10">
      <c r="A29" t="s">
        <v>569</v>
      </c>
      <c r="B29" t="s">
        <v>570</v>
      </c>
      <c r="C29" t="str">
        <f t="shared" si="1"/>
        <v>1/20</v>
      </c>
      <c r="D29" t="str">
        <f>"41/8582"</f>
        <v>41/8582</v>
      </c>
      <c r="E29">
        <v>9.1430805860939199E-2</v>
      </c>
      <c r="F29">
        <v>0.21049856872381201</v>
      </c>
      <c r="G29">
        <v>0.16114722964502301</v>
      </c>
      <c r="H29" t="s">
        <v>1239</v>
      </c>
      <c r="I29">
        <v>1</v>
      </c>
      <c r="J29" t="str">
        <f t="shared" si="0"/>
        <v/>
      </c>
    </row>
    <row r="30" spans="1:10">
      <c r="A30" t="s">
        <v>581</v>
      </c>
      <c r="B30" t="s">
        <v>582</v>
      </c>
      <c r="C30" t="str">
        <f t="shared" si="1"/>
        <v>1/20</v>
      </c>
      <c r="D30" t="str">
        <f>"42/8582"</f>
        <v>42/8582</v>
      </c>
      <c r="E30">
        <v>9.3558353441173497E-2</v>
      </c>
      <c r="F30">
        <v>0.21049856872381201</v>
      </c>
      <c r="G30">
        <v>0.16114722964502301</v>
      </c>
      <c r="H30" t="s">
        <v>1242</v>
      </c>
      <c r="I30">
        <v>1</v>
      </c>
      <c r="J30" t="str">
        <f t="shared" si="0"/>
        <v/>
      </c>
    </row>
    <row r="31" spans="1:10">
      <c r="A31" t="s">
        <v>592</v>
      </c>
      <c r="B31" t="s">
        <v>593</v>
      </c>
      <c r="C31" t="str">
        <f t="shared" si="1"/>
        <v>1/20</v>
      </c>
      <c r="D31" t="str">
        <f>"43/8582"</f>
        <v>43/8582</v>
      </c>
      <c r="E31">
        <v>9.5681167601732495E-2</v>
      </c>
      <c r="F31">
        <v>0.21049856872381201</v>
      </c>
      <c r="G31">
        <v>0.16114722964502301</v>
      </c>
      <c r="H31" t="s">
        <v>1239</v>
      </c>
      <c r="I31">
        <v>1</v>
      </c>
      <c r="J31" t="str">
        <f t="shared" si="0"/>
        <v/>
      </c>
    </row>
    <row r="32" spans="1:10">
      <c r="A32" t="s">
        <v>139</v>
      </c>
      <c r="B32" t="s">
        <v>140</v>
      </c>
      <c r="C32" t="str">
        <f t="shared" si="1"/>
        <v>1/20</v>
      </c>
      <c r="D32" t="str">
        <f>"48/8582"</f>
        <v>48/8582</v>
      </c>
      <c r="E32">
        <v>0.106224585642429</v>
      </c>
      <c r="F32">
        <v>0.22241054837503799</v>
      </c>
      <c r="G32">
        <v>0.170266448516775</v>
      </c>
      <c r="H32" t="s">
        <v>1219</v>
      </c>
      <c r="I32">
        <v>1</v>
      </c>
      <c r="J32" t="str">
        <f t="shared" si="0"/>
        <v/>
      </c>
    </row>
    <row r="33" spans="1:10">
      <c r="A33" t="s">
        <v>638</v>
      </c>
      <c r="B33" t="s">
        <v>639</v>
      </c>
      <c r="C33" t="str">
        <f t="shared" si="1"/>
        <v>1/20</v>
      </c>
      <c r="D33" t="str">
        <f>"50/8582"</f>
        <v>50/8582</v>
      </c>
      <c r="E33">
        <v>0.11040916662240401</v>
      </c>
      <c r="F33">
        <v>0.22241054837503799</v>
      </c>
      <c r="G33">
        <v>0.170266448516775</v>
      </c>
      <c r="H33" t="s">
        <v>1243</v>
      </c>
      <c r="I33">
        <v>1</v>
      </c>
      <c r="J33" t="str">
        <f t="shared" si="0"/>
        <v/>
      </c>
    </row>
    <row r="34" spans="1:10">
      <c r="A34" t="s">
        <v>1244</v>
      </c>
      <c r="B34" t="s">
        <v>1245</v>
      </c>
      <c r="C34" t="str">
        <f t="shared" si="1"/>
        <v>1/20</v>
      </c>
      <c r="D34" t="str">
        <f>"52/8582"</f>
        <v>52/8582</v>
      </c>
      <c r="E34">
        <v>0.11457513098108001</v>
      </c>
      <c r="F34">
        <v>0.22241054837503799</v>
      </c>
      <c r="G34">
        <v>0.170266448516775</v>
      </c>
      <c r="H34" t="s">
        <v>1236</v>
      </c>
      <c r="I34">
        <v>1</v>
      </c>
      <c r="J34" t="str">
        <f t="shared" si="0"/>
        <v/>
      </c>
    </row>
    <row r="35" spans="1:10">
      <c r="A35" t="s">
        <v>646</v>
      </c>
      <c r="B35" t="s">
        <v>647</v>
      </c>
      <c r="C35" t="str">
        <f t="shared" si="1"/>
        <v>1/20</v>
      </c>
      <c r="D35" t="str">
        <f>"52/8582"</f>
        <v>52/8582</v>
      </c>
      <c r="E35">
        <v>0.11457513098108001</v>
      </c>
      <c r="F35">
        <v>0.22241054837503799</v>
      </c>
      <c r="G35">
        <v>0.170266448516775</v>
      </c>
      <c r="H35" t="s">
        <v>1046</v>
      </c>
      <c r="I35">
        <v>1</v>
      </c>
      <c r="J35" t="str">
        <f t="shared" si="0"/>
        <v/>
      </c>
    </row>
    <row r="36" spans="1:10">
      <c r="A36" t="s">
        <v>1143</v>
      </c>
      <c r="B36" t="s">
        <v>1144</v>
      </c>
      <c r="C36" t="str">
        <f t="shared" si="1"/>
        <v>1/20</v>
      </c>
      <c r="D36" t="str">
        <f>"57/8582"</f>
        <v>57/8582</v>
      </c>
      <c r="E36">
        <v>0.124909108429233</v>
      </c>
      <c r="F36">
        <v>0.23554289018083899</v>
      </c>
      <c r="G36">
        <v>0.18031991592791499</v>
      </c>
      <c r="H36" t="s">
        <v>1246</v>
      </c>
      <c r="I36">
        <v>1</v>
      </c>
      <c r="J36" t="str">
        <f t="shared" si="0"/>
        <v/>
      </c>
    </row>
    <row r="37" spans="1:10">
      <c r="A37" t="s">
        <v>76</v>
      </c>
      <c r="B37" t="s">
        <v>77</v>
      </c>
      <c r="C37" t="str">
        <f t="shared" si="1"/>
        <v>1/20</v>
      </c>
      <c r="D37" t="str">
        <f>"70/8582"</f>
        <v>70/8582</v>
      </c>
      <c r="E37">
        <v>0.15124390918884301</v>
      </c>
      <c r="F37">
        <v>0.276893140424116</v>
      </c>
      <c r="G37">
        <v>0.21197560989406</v>
      </c>
      <c r="H37" t="s">
        <v>1230</v>
      </c>
      <c r="I37">
        <v>1</v>
      </c>
      <c r="J37" t="str">
        <f t="shared" si="0"/>
        <v/>
      </c>
    </row>
    <row r="38" spans="1:10">
      <c r="A38" t="s">
        <v>324</v>
      </c>
      <c r="B38" t="s">
        <v>325</v>
      </c>
      <c r="C38" t="str">
        <f t="shared" si="1"/>
        <v>1/20</v>
      </c>
      <c r="D38" t="str">
        <f>"72/8582"</f>
        <v>72/8582</v>
      </c>
      <c r="E38">
        <v>0.155227972662004</v>
      </c>
      <c r="F38">
        <v>0.276893140424116</v>
      </c>
      <c r="G38">
        <v>0.21197560989406</v>
      </c>
      <c r="H38" t="s">
        <v>1219</v>
      </c>
      <c r="I38">
        <v>1</v>
      </c>
      <c r="J38" t="str">
        <f t="shared" si="0"/>
        <v/>
      </c>
    </row>
    <row r="39" spans="1:10">
      <c r="A39" t="s">
        <v>1247</v>
      </c>
      <c r="B39" t="s">
        <v>1248</v>
      </c>
      <c r="C39" t="str">
        <f t="shared" si="1"/>
        <v>1/20</v>
      </c>
      <c r="D39" t="str">
        <f>"90/8582"</f>
        <v>90/8582</v>
      </c>
      <c r="E39">
        <v>0.19029382990469201</v>
      </c>
      <c r="F39">
        <v>0.30678669425881999</v>
      </c>
      <c r="G39">
        <v>0.234860627183786</v>
      </c>
      <c r="H39" t="s">
        <v>1249</v>
      </c>
      <c r="I39">
        <v>1</v>
      </c>
      <c r="J39" t="str">
        <f t="shared" si="0"/>
        <v/>
      </c>
    </row>
    <row r="40" spans="1:10">
      <c r="A40" t="s">
        <v>117</v>
      </c>
      <c r="B40" t="s">
        <v>118</v>
      </c>
      <c r="C40" t="str">
        <f t="shared" si="1"/>
        <v>1/20</v>
      </c>
      <c r="D40" t="str">
        <f>"91/8582"</f>
        <v>91/8582</v>
      </c>
      <c r="E40">
        <v>0.19220081570331499</v>
      </c>
      <c r="F40">
        <v>0.30678669425881999</v>
      </c>
      <c r="G40">
        <v>0.234860627183786</v>
      </c>
      <c r="H40" t="s">
        <v>1219</v>
      </c>
      <c r="I40">
        <v>1</v>
      </c>
      <c r="J40" t="str">
        <f t="shared" si="0"/>
        <v/>
      </c>
    </row>
    <row r="41" spans="1:10">
      <c r="A41" t="s">
        <v>720</v>
      </c>
      <c r="B41" t="s">
        <v>721</v>
      </c>
      <c r="C41" t="str">
        <f t="shared" si="1"/>
        <v>1/20</v>
      </c>
      <c r="D41" t="str">
        <f>"91/8582"</f>
        <v>91/8582</v>
      </c>
      <c r="E41">
        <v>0.19220081570331499</v>
      </c>
      <c r="F41">
        <v>0.30678669425881999</v>
      </c>
      <c r="G41">
        <v>0.234860627183786</v>
      </c>
      <c r="H41" t="s">
        <v>1046</v>
      </c>
      <c r="I41">
        <v>1</v>
      </c>
      <c r="J41" t="str">
        <f t="shared" si="0"/>
        <v/>
      </c>
    </row>
    <row r="42" spans="1:10">
      <c r="A42" t="s">
        <v>440</v>
      </c>
      <c r="B42" t="s">
        <v>441</v>
      </c>
      <c r="C42" t="str">
        <f t="shared" si="1"/>
        <v>1/20</v>
      </c>
      <c r="D42" t="str">
        <f>"92/8582"</f>
        <v>92/8582</v>
      </c>
      <c r="E42">
        <v>0.19410353430959601</v>
      </c>
      <c r="F42">
        <v>0.30678669425881999</v>
      </c>
      <c r="G42">
        <v>0.234860627183786</v>
      </c>
      <c r="H42" t="s">
        <v>1226</v>
      </c>
      <c r="I42">
        <v>1</v>
      </c>
      <c r="J42" t="str">
        <f t="shared" si="0"/>
        <v/>
      </c>
    </row>
    <row r="43" spans="1:10">
      <c r="A43" t="s">
        <v>455</v>
      </c>
      <c r="B43" t="s">
        <v>456</v>
      </c>
      <c r="C43" t="str">
        <f t="shared" si="1"/>
        <v>1/20</v>
      </c>
      <c r="D43" t="str">
        <f>"95/8582"</f>
        <v>95/8582</v>
      </c>
      <c r="E43">
        <v>0.19978617735434501</v>
      </c>
      <c r="F43">
        <v>0.30678669425881999</v>
      </c>
      <c r="G43">
        <v>0.234860627183786</v>
      </c>
      <c r="H43" t="s">
        <v>1237</v>
      </c>
      <c r="I43">
        <v>1</v>
      </c>
      <c r="J43" t="str">
        <f t="shared" si="0"/>
        <v/>
      </c>
    </row>
    <row r="44" spans="1:10">
      <c r="A44" t="s">
        <v>734</v>
      </c>
      <c r="B44" t="s">
        <v>735</v>
      </c>
      <c r="C44" t="str">
        <f t="shared" si="1"/>
        <v>1/20</v>
      </c>
      <c r="D44" t="str">
        <f>"98/8582"</f>
        <v>98/8582</v>
      </c>
      <c r="E44">
        <v>0.20543074027663899</v>
      </c>
      <c r="F44">
        <v>0.30678669425881999</v>
      </c>
      <c r="G44">
        <v>0.234860627183786</v>
      </c>
      <c r="H44" t="s">
        <v>1204</v>
      </c>
      <c r="I44">
        <v>1</v>
      </c>
      <c r="J44" t="str">
        <f t="shared" si="0"/>
        <v/>
      </c>
    </row>
    <row r="45" spans="1:10">
      <c r="A45" t="s">
        <v>736</v>
      </c>
      <c r="B45" t="s">
        <v>737</v>
      </c>
      <c r="C45" t="str">
        <f t="shared" si="1"/>
        <v>1/20</v>
      </c>
      <c r="D45" t="str">
        <f>"98/8582"</f>
        <v>98/8582</v>
      </c>
      <c r="E45">
        <v>0.20543074027663899</v>
      </c>
      <c r="F45">
        <v>0.30678669425881999</v>
      </c>
      <c r="G45">
        <v>0.234860627183786</v>
      </c>
      <c r="H45" t="s">
        <v>1237</v>
      </c>
      <c r="I45">
        <v>1</v>
      </c>
      <c r="J45" t="str">
        <f t="shared" si="0"/>
        <v/>
      </c>
    </row>
    <row r="46" spans="1:10">
      <c r="A46" t="s">
        <v>492</v>
      </c>
      <c r="B46" t="s">
        <v>493</v>
      </c>
      <c r="C46" t="str">
        <f t="shared" si="1"/>
        <v>1/20</v>
      </c>
      <c r="D46" t="str">
        <f>"100/8582"</f>
        <v>100/8582</v>
      </c>
      <c r="E46">
        <v>0.209172746085559</v>
      </c>
      <c r="F46">
        <v>0.30678669425881999</v>
      </c>
      <c r="G46">
        <v>0.234860627183786</v>
      </c>
      <c r="H46" t="s">
        <v>1226</v>
      </c>
      <c r="I46">
        <v>1</v>
      </c>
      <c r="J46" t="str">
        <f t="shared" si="0"/>
        <v/>
      </c>
    </row>
    <row r="47" spans="1:10">
      <c r="A47" t="s">
        <v>559</v>
      </c>
      <c r="B47" t="s">
        <v>560</v>
      </c>
      <c r="C47" t="str">
        <f t="shared" si="1"/>
        <v>1/20</v>
      </c>
      <c r="D47" t="str">
        <f>"114/8582"</f>
        <v>114/8582</v>
      </c>
      <c r="E47">
        <v>0.234901864142777</v>
      </c>
      <c r="F47">
        <v>0.32084980938531299</v>
      </c>
      <c r="G47">
        <v>0.24562664833325401</v>
      </c>
      <c r="H47" t="s">
        <v>1250</v>
      </c>
      <c r="I47">
        <v>1</v>
      </c>
      <c r="J47" t="str">
        <f t="shared" si="0"/>
        <v/>
      </c>
    </row>
    <row r="48" spans="1:10">
      <c r="A48" t="s">
        <v>214</v>
      </c>
      <c r="B48" t="s">
        <v>215</v>
      </c>
      <c r="C48" t="str">
        <f>"2/20"</f>
        <v>2/20</v>
      </c>
      <c r="D48" t="str">
        <f>"400/8582"</f>
        <v>400/8582</v>
      </c>
      <c r="E48">
        <v>0.23858629660111599</v>
      </c>
      <c r="F48">
        <v>0.32084980938531299</v>
      </c>
      <c r="G48">
        <v>0.24562664833325401</v>
      </c>
      <c r="H48" t="s">
        <v>1251</v>
      </c>
      <c r="I48">
        <v>2</v>
      </c>
      <c r="J48" t="str">
        <f t="shared" si="0"/>
        <v/>
      </c>
    </row>
    <row r="49" spans="1:10">
      <c r="A49" t="s">
        <v>199</v>
      </c>
      <c r="B49" t="s">
        <v>200</v>
      </c>
      <c r="C49" t="str">
        <f t="shared" ref="C49:C56" si="2">"1/20"</f>
        <v>1/20</v>
      </c>
      <c r="D49" t="str">
        <f>"117/8582"</f>
        <v>117/8582</v>
      </c>
      <c r="E49">
        <v>0.24031080935577201</v>
      </c>
      <c r="F49">
        <v>0.32084980938531299</v>
      </c>
      <c r="G49">
        <v>0.24562664833325401</v>
      </c>
      <c r="H49" t="s">
        <v>1252</v>
      </c>
      <c r="I49">
        <v>1</v>
      </c>
      <c r="J49" t="str">
        <f t="shared" si="0"/>
        <v/>
      </c>
    </row>
    <row r="50" spans="1:10">
      <c r="A50" t="s">
        <v>577</v>
      </c>
      <c r="B50" t="s">
        <v>578</v>
      </c>
      <c r="C50" t="str">
        <f t="shared" si="2"/>
        <v>1/20</v>
      </c>
      <c r="D50" t="str">
        <f>"119/8582"</f>
        <v>119/8582</v>
      </c>
      <c r="E50">
        <v>0.24389656961529901</v>
      </c>
      <c r="F50">
        <v>0.32084980938531299</v>
      </c>
      <c r="G50">
        <v>0.24562664833325401</v>
      </c>
      <c r="H50" t="s">
        <v>1236</v>
      </c>
      <c r="I50">
        <v>1</v>
      </c>
      <c r="J50" t="str">
        <f t="shared" si="0"/>
        <v/>
      </c>
    </row>
    <row r="51" spans="1:10">
      <c r="A51" t="s">
        <v>228</v>
      </c>
      <c r="B51" t="s">
        <v>229</v>
      </c>
      <c r="C51" t="str">
        <f t="shared" si="2"/>
        <v>1/20</v>
      </c>
      <c r="D51" t="str">
        <f>"122/8582"</f>
        <v>122/8582</v>
      </c>
      <c r="E51">
        <v>0.249245076747554</v>
      </c>
      <c r="F51">
        <v>0.32084980938531299</v>
      </c>
      <c r="G51">
        <v>0.24562664833325401</v>
      </c>
      <c r="H51" t="s">
        <v>1252</v>
      </c>
      <c r="I51">
        <v>1</v>
      </c>
      <c r="J51" t="str">
        <f t="shared" si="0"/>
        <v/>
      </c>
    </row>
    <row r="52" spans="1:10">
      <c r="A52" t="s">
        <v>778</v>
      </c>
      <c r="B52" t="s">
        <v>779</v>
      </c>
      <c r="C52" t="str">
        <f t="shared" si="2"/>
        <v>1/20</v>
      </c>
      <c r="D52" t="str">
        <f>"122/8582"</f>
        <v>122/8582</v>
      </c>
      <c r="E52">
        <v>0.249245076747554</v>
      </c>
      <c r="F52">
        <v>0.32084980938531299</v>
      </c>
      <c r="G52">
        <v>0.24562664833325401</v>
      </c>
      <c r="H52" t="s">
        <v>1046</v>
      </c>
      <c r="I52">
        <v>1</v>
      </c>
      <c r="J52" t="str">
        <f t="shared" si="0"/>
        <v/>
      </c>
    </row>
    <row r="53" spans="1:10">
      <c r="A53" t="s">
        <v>782</v>
      </c>
      <c r="B53" t="s">
        <v>783</v>
      </c>
      <c r="C53" t="str">
        <f t="shared" si="2"/>
        <v>1/20</v>
      </c>
      <c r="D53" t="str">
        <f>"124/8582"</f>
        <v>124/8582</v>
      </c>
      <c r="E53">
        <v>0.25279075890963998</v>
      </c>
      <c r="F53">
        <v>0.32084980938531299</v>
      </c>
      <c r="G53">
        <v>0.24562664833325401</v>
      </c>
      <c r="H53" t="s">
        <v>1046</v>
      </c>
      <c r="I53">
        <v>1</v>
      </c>
      <c r="J53" t="str">
        <f t="shared" si="0"/>
        <v/>
      </c>
    </row>
    <row r="54" spans="1:10">
      <c r="A54" t="s">
        <v>790</v>
      </c>
      <c r="B54" t="s">
        <v>791</v>
      </c>
      <c r="C54" t="str">
        <f t="shared" si="2"/>
        <v>1/20</v>
      </c>
      <c r="D54" t="str">
        <f>"138/8582"</f>
        <v>138/8582</v>
      </c>
      <c r="E54">
        <v>0.27716876550187097</v>
      </c>
      <c r="F54">
        <v>0.34515355704006501</v>
      </c>
      <c r="G54">
        <v>0.26423238816464401</v>
      </c>
      <c r="H54" t="s">
        <v>1246</v>
      </c>
      <c r="I54">
        <v>1</v>
      </c>
      <c r="J54" t="str">
        <f t="shared" si="0"/>
        <v/>
      </c>
    </row>
    <row r="55" spans="1:10">
      <c r="A55" t="s">
        <v>664</v>
      </c>
      <c r="B55" t="s">
        <v>665</v>
      </c>
      <c r="C55" t="str">
        <f t="shared" si="2"/>
        <v>1/20</v>
      </c>
      <c r="D55" t="str">
        <f>"153/8582"</f>
        <v>153/8582</v>
      </c>
      <c r="E55">
        <v>0.30244882002489498</v>
      </c>
      <c r="F55">
        <v>0.36965966891931601</v>
      </c>
      <c r="G55">
        <v>0.28299304797650998</v>
      </c>
      <c r="H55" t="s">
        <v>1204</v>
      </c>
      <c r="I55">
        <v>1</v>
      </c>
      <c r="J55" t="str">
        <f t="shared" si="0"/>
        <v/>
      </c>
    </row>
    <row r="56" spans="1:10">
      <c r="A56" t="s">
        <v>1029</v>
      </c>
      <c r="B56" t="s">
        <v>1030</v>
      </c>
      <c r="C56" t="str">
        <f t="shared" si="2"/>
        <v>1/20</v>
      </c>
      <c r="D56" t="str">
        <f>"163/8582"</f>
        <v>163/8582</v>
      </c>
      <c r="E56">
        <v>0.31883308528210103</v>
      </c>
      <c r="F56">
        <v>0.37659248673864698</v>
      </c>
      <c r="G56">
        <v>0.288300468316667</v>
      </c>
      <c r="H56" t="s">
        <v>1233</v>
      </c>
      <c r="I56">
        <v>1</v>
      </c>
      <c r="J56" t="str">
        <f t="shared" si="0"/>
        <v/>
      </c>
    </row>
    <row r="57" spans="1:10">
      <c r="A57" t="s">
        <v>446</v>
      </c>
      <c r="B57" t="s">
        <v>447</v>
      </c>
      <c r="C57" t="str">
        <f>"2/20"</f>
        <v>2/20</v>
      </c>
      <c r="D57" t="str">
        <f>"492/8582"</f>
        <v>492/8582</v>
      </c>
      <c r="E57">
        <v>0.31953301905097298</v>
      </c>
      <c r="F57">
        <v>0.37659248673864698</v>
      </c>
      <c r="G57">
        <v>0.288300468316667</v>
      </c>
      <c r="H57" t="s">
        <v>1253</v>
      </c>
      <c r="I57">
        <v>2</v>
      </c>
      <c r="J57" t="str">
        <f t="shared" si="0"/>
        <v/>
      </c>
    </row>
    <row r="58" spans="1:10">
      <c r="A58" t="s">
        <v>823</v>
      </c>
      <c r="B58" t="s">
        <v>824</v>
      </c>
      <c r="C58" t="str">
        <f t="shared" ref="C58:C67" si="3">"1/20"</f>
        <v>1/20</v>
      </c>
      <c r="D58" t="str">
        <f>"179/8582"</f>
        <v>179/8582</v>
      </c>
      <c r="E58">
        <v>0.34428980694585998</v>
      </c>
      <c r="F58">
        <v>0.398651355410996</v>
      </c>
      <c r="G58">
        <v>0.30518764050602598</v>
      </c>
      <c r="H58" t="s">
        <v>1046</v>
      </c>
      <c r="I58">
        <v>1</v>
      </c>
      <c r="J58" t="str">
        <f t="shared" si="0"/>
        <v/>
      </c>
    </row>
    <row r="59" spans="1:10">
      <c r="A59" t="s">
        <v>285</v>
      </c>
      <c r="B59" t="s">
        <v>286</v>
      </c>
      <c r="C59" t="str">
        <f t="shared" si="3"/>
        <v>1/20</v>
      </c>
      <c r="D59" t="str">
        <f>"201/8582"</f>
        <v>201/8582</v>
      </c>
      <c r="E59">
        <v>0.37782055352064797</v>
      </c>
      <c r="F59">
        <v>0.42993373331660001</v>
      </c>
      <c r="G59">
        <v>0.32913587239548298</v>
      </c>
      <c r="H59" t="s">
        <v>1237</v>
      </c>
      <c r="I59">
        <v>1</v>
      </c>
      <c r="J59" t="str">
        <f t="shared" si="0"/>
        <v/>
      </c>
    </row>
    <row r="60" spans="1:10">
      <c r="A60" t="s">
        <v>49</v>
      </c>
      <c r="B60" t="s">
        <v>50</v>
      </c>
      <c r="C60" t="str">
        <f t="shared" si="3"/>
        <v>1/20</v>
      </c>
      <c r="D60" t="str">
        <f>"230/8582"</f>
        <v>230/8582</v>
      </c>
      <c r="E60">
        <v>0.41953729552486702</v>
      </c>
      <c r="F60">
        <v>0.469312906858326</v>
      </c>
      <c r="G60">
        <v>0.35928260812120599</v>
      </c>
      <c r="H60" t="s">
        <v>1242</v>
      </c>
      <c r="I60">
        <v>1</v>
      </c>
      <c r="J60" t="str">
        <f t="shared" si="0"/>
        <v/>
      </c>
    </row>
    <row r="61" spans="1:10">
      <c r="A61" t="s">
        <v>443</v>
      </c>
      <c r="B61" t="s">
        <v>444</v>
      </c>
      <c r="C61" t="str">
        <f t="shared" si="3"/>
        <v>1/20</v>
      </c>
      <c r="D61" t="str">
        <f>"246/8582"</f>
        <v>246/8582</v>
      </c>
      <c r="E61">
        <v>0.44140153983626701</v>
      </c>
      <c r="F61">
        <v>0.48192226614999301</v>
      </c>
      <c r="G61">
        <v>0.36893570614353599</v>
      </c>
      <c r="H61" t="s">
        <v>1252</v>
      </c>
      <c r="I61">
        <v>1</v>
      </c>
      <c r="J61" t="str">
        <f t="shared" si="0"/>
        <v/>
      </c>
    </row>
    <row r="62" spans="1:10">
      <c r="A62" t="s">
        <v>847</v>
      </c>
      <c r="B62" t="s">
        <v>848</v>
      </c>
      <c r="C62" t="str">
        <f t="shared" si="3"/>
        <v>1/20</v>
      </c>
      <c r="D62" t="str">
        <f>"249/8582"</f>
        <v>249/8582</v>
      </c>
      <c r="E62">
        <v>0.445413003562873</v>
      </c>
      <c r="F62">
        <v>0.48192226614999301</v>
      </c>
      <c r="G62">
        <v>0.36893570614353599</v>
      </c>
      <c r="H62" t="s">
        <v>1230</v>
      </c>
      <c r="I62">
        <v>1</v>
      </c>
      <c r="J62" t="str">
        <f t="shared" si="0"/>
        <v/>
      </c>
    </row>
    <row r="63" spans="1:10">
      <c r="A63" t="s">
        <v>691</v>
      </c>
      <c r="B63" t="s">
        <v>692</v>
      </c>
      <c r="C63" t="str">
        <f t="shared" si="3"/>
        <v>1/20</v>
      </c>
      <c r="D63" t="str">
        <f>"263/8582"</f>
        <v>263/8582</v>
      </c>
      <c r="E63">
        <v>0.46377403289534602</v>
      </c>
      <c r="F63">
        <v>0.48990090724513302</v>
      </c>
      <c r="G63">
        <v>0.37504375674268497</v>
      </c>
      <c r="H63" t="s">
        <v>1236</v>
      </c>
      <c r="I63">
        <v>1</v>
      </c>
      <c r="J63" t="str">
        <f t="shared" si="0"/>
        <v/>
      </c>
    </row>
    <row r="64" spans="1:10">
      <c r="A64" t="s">
        <v>794</v>
      </c>
      <c r="B64" t="s">
        <v>795</v>
      </c>
      <c r="C64" t="str">
        <f t="shared" si="3"/>
        <v>1/20</v>
      </c>
      <c r="D64" t="str">
        <f>"266/8582"</f>
        <v>266/8582</v>
      </c>
      <c r="E64">
        <v>0.46763268418853599</v>
      </c>
      <c r="F64">
        <v>0.48990090724513302</v>
      </c>
      <c r="G64">
        <v>0.37504375674268497</v>
      </c>
      <c r="H64" t="s">
        <v>980</v>
      </c>
      <c r="I64">
        <v>1</v>
      </c>
      <c r="J64" t="str">
        <f t="shared" si="0"/>
        <v/>
      </c>
    </row>
    <row r="65" spans="1:10">
      <c r="A65" t="s">
        <v>849</v>
      </c>
      <c r="B65" t="s">
        <v>850</v>
      </c>
      <c r="C65" t="str">
        <f t="shared" si="3"/>
        <v>1/20</v>
      </c>
      <c r="D65" t="str">
        <f>"307/8582"</f>
        <v>307/8582</v>
      </c>
      <c r="E65">
        <v>0.51779403321690298</v>
      </c>
      <c r="F65">
        <v>0.53397509675493104</v>
      </c>
      <c r="G65">
        <v>0.408784763065976</v>
      </c>
      <c r="H65" t="s">
        <v>979</v>
      </c>
      <c r="I65">
        <v>1</v>
      </c>
      <c r="J65" t="str">
        <f t="shared" si="0"/>
        <v/>
      </c>
    </row>
    <row r="66" spans="1:10">
      <c r="A66" t="s">
        <v>801</v>
      </c>
      <c r="B66" t="s">
        <v>802</v>
      </c>
      <c r="C66" t="str">
        <f t="shared" si="3"/>
        <v>1/20</v>
      </c>
      <c r="D66" t="str">
        <f>"394/8582"</f>
        <v>394/8582</v>
      </c>
      <c r="E66">
        <v>0.609767810457996</v>
      </c>
      <c r="F66">
        <v>0.61914885369581096</v>
      </c>
      <c r="G66">
        <v>0.473989553068564</v>
      </c>
      <c r="H66" t="s">
        <v>979</v>
      </c>
      <c r="I66">
        <v>1</v>
      </c>
      <c r="J66" t="str">
        <f t="shared" ref="J66:J67" si="4">IF(F66&lt;0.05,"*","")</f>
        <v/>
      </c>
    </row>
    <row r="67" spans="1:10">
      <c r="A67" t="s">
        <v>761</v>
      </c>
      <c r="B67" t="s">
        <v>762</v>
      </c>
      <c r="C67" t="str">
        <f t="shared" si="3"/>
        <v>1/20</v>
      </c>
      <c r="D67" t="str">
        <f>"447/8582"</f>
        <v>447/8582</v>
      </c>
      <c r="E67">
        <v>0.65734916460926696</v>
      </c>
      <c r="F67">
        <v>0.65734916460926696</v>
      </c>
      <c r="G67">
        <v>0.50323381022719005</v>
      </c>
      <c r="H67" t="s">
        <v>980</v>
      </c>
      <c r="I67">
        <v>1</v>
      </c>
      <c r="J67" t="str">
        <f t="shared" si="4"/>
        <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43552-C6CD-41FB-9B7F-BF29725A20C0}">
  <dimension ref="A1:J72"/>
  <sheetViews>
    <sheetView topLeftCell="F1" workbookViewId="0"/>
  </sheetViews>
  <sheetFormatPr defaultRowHeight="15"/>
  <sheetData>
    <row r="1" spans="1:10">
      <c r="A1" t="s">
        <v>19</v>
      </c>
      <c r="B1" t="s">
        <v>7</v>
      </c>
      <c r="C1" t="str">
        <f>"GeneRatio"</f>
        <v>GeneRatio</v>
      </c>
      <c r="D1" t="str">
        <f>"BgRatio"</f>
        <v>BgRatio</v>
      </c>
      <c r="E1" t="s">
        <v>26</v>
      </c>
      <c r="F1" t="s">
        <v>28</v>
      </c>
      <c r="G1" t="s">
        <v>30</v>
      </c>
      <c r="H1" t="s">
        <v>32</v>
      </c>
      <c r="I1" t="s">
        <v>34</v>
      </c>
      <c r="J1" t="s">
        <v>36</v>
      </c>
    </row>
    <row r="2" spans="1:10">
      <c r="A2" t="s">
        <v>954</v>
      </c>
      <c r="B2" t="s">
        <v>955</v>
      </c>
      <c r="C2" t="str">
        <f>"3/22"</f>
        <v>3/22</v>
      </c>
      <c r="D2" t="str">
        <f>"66/8582"</f>
        <v>66/8582</v>
      </c>
      <c r="E2">
        <v>6.02680143304794E-4</v>
      </c>
      <c r="F2">
        <v>2.68906628499972E-2</v>
      </c>
      <c r="G2">
        <v>2.1129801794660501E-2</v>
      </c>
      <c r="H2" t="s">
        <v>1254</v>
      </c>
      <c r="I2">
        <v>3</v>
      </c>
      <c r="J2" t="str">
        <f t="shared" ref="J2:J65" si="0">IF(F2&lt;0.05,"*","")</f>
        <v>*</v>
      </c>
    </row>
    <row r="3" spans="1:10">
      <c r="A3" t="s">
        <v>1255</v>
      </c>
      <c r="B3" t="s">
        <v>1256</v>
      </c>
      <c r="C3" t="str">
        <f>"2/22"</f>
        <v>2/22</v>
      </c>
      <c r="D3" t="str">
        <f>"19/8582"</f>
        <v>19/8582</v>
      </c>
      <c r="E3">
        <v>1.0448151448136801E-3</v>
      </c>
      <c r="F3">
        <v>2.68906628499972E-2</v>
      </c>
      <c r="G3">
        <v>2.1129801794660501E-2</v>
      </c>
      <c r="H3" t="s">
        <v>1257</v>
      </c>
      <c r="I3">
        <v>2</v>
      </c>
      <c r="J3" t="str">
        <f t="shared" si="0"/>
        <v>*</v>
      </c>
    </row>
    <row r="4" spans="1:10">
      <c r="A4" s="9" t="s">
        <v>746</v>
      </c>
      <c r="B4" s="9" t="s">
        <v>747</v>
      </c>
      <c r="C4" s="9" t="str">
        <f>"5/22"</f>
        <v>5/22</v>
      </c>
      <c r="D4" s="9" t="str">
        <f>"323/8582"</f>
        <v>323/8582</v>
      </c>
      <c r="E4" s="9">
        <v>1.1362251908449499E-3</v>
      </c>
      <c r="F4" s="9">
        <v>2.68906628499972E-2</v>
      </c>
      <c r="G4" s="9">
        <v>2.1129801794660501E-2</v>
      </c>
      <c r="H4" s="9" t="s">
        <v>1258</v>
      </c>
      <c r="I4" s="9">
        <v>5</v>
      </c>
      <c r="J4" s="9" t="str">
        <f t="shared" si="0"/>
        <v>*</v>
      </c>
    </row>
    <row r="5" spans="1:10">
      <c r="A5" t="s">
        <v>443</v>
      </c>
      <c r="B5" t="s">
        <v>444</v>
      </c>
      <c r="C5" t="str">
        <f>"4/22"</f>
        <v>4/22</v>
      </c>
      <c r="D5" t="str">
        <f>"246/8582"</f>
        <v>246/8582</v>
      </c>
      <c r="E5">
        <v>3.2075914849783401E-3</v>
      </c>
      <c r="F5">
        <v>5.6934748858365497E-2</v>
      </c>
      <c r="G5">
        <v>4.4737460185224197E-2</v>
      </c>
      <c r="H5" t="s">
        <v>1259</v>
      </c>
      <c r="I5">
        <v>4</v>
      </c>
      <c r="J5" t="str">
        <f t="shared" si="0"/>
        <v/>
      </c>
    </row>
    <row r="6" spans="1:10">
      <c r="A6" t="s">
        <v>446</v>
      </c>
      <c r="B6" t="s">
        <v>447</v>
      </c>
      <c r="C6" t="str">
        <f>"5/22"</f>
        <v>5/22</v>
      </c>
      <c r="D6" t="str">
        <f>"492/8582"</f>
        <v>492/8582</v>
      </c>
      <c r="E6">
        <v>7.0838750464198696E-3</v>
      </c>
      <c r="F6">
        <v>0.100591025659162</v>
      </c>
      <c r="G6">
        <v>7.9041132096895395E-2</v>
      </c>
      <c r="H6" t="s">
        <v>1260</v>
      </c>
      <c r="I6">
        <v>5</v>
      </c>
      <c r="J6" t="str">
        <f t="shared" si="0"/>
        <v/>
      </c>
    </row>
    <row r="7" spans="1:10">
      <c r="A7" t="s">
        <v>682</v>
      </c>
      <c r="B7" t="s">
        <v>683</v>
      </c>
      <c r="C7" t="str">
        <f>"2/22"</f>
        <v>2/22</v>
      </c>
      <c r="D7" t="str">
        <f>"67/8582"</f>
        <v>67/8582</v>
      </c>
      <c r="E7">
        <v>1.25417026457799E-2</v>
      </c>
      <c r="F7">
        <v>0.148410147975062</v>
      </c>
      <c r="G7">
        <v>0.11661583161865501</v>
      </c>
      <c r="H7" t="s">
        <v>1261</v>
      </c>
      <c r="I7">
        <v>2</v>
      </c>
      <c r="J7" t="str">
        <f t="shared" si="0"/>
        <v/>
      </c>
    </row>
    <row r="8" spans="1:10">
      <c r="A8" t="s">
        <v>38</v>
      </c>
      <c r="B8" t="s">
        <v>39</v>
      </c>
      <c r="C8" t="str">
        <f>"4/22"</f>
        <v>4/22</v>
      </c>
      <c r="D8" t="str">
        <f>"395/8582"</f>
        <v>395/8582</v>
      </c>
      <c r="E8">
        <v>1.6728331077342E-2</v>
      </c>
      <c r="F8">
        <v>0.16967307235589801</v>
      </c>
      <c r="G8">
        <v>0.133323540917162</v>
      </c>
      <c r="H8" t="s">
        <v>1262</v>
      </c>
      <c r="I8">
        <v>4</v>
      </c>
      <c r="J8" t="str">
        <f t="shared" si="0"/>
        <v/>
      </c>
    </row>
    <row r="9" spans="1:10">
      <c r="A9" t="s">
        <v>1068</v>
      </c>
      <c r="B9" t="s">
        <v>1069</v>
      </c>
      <c r="C9" t="str">
        <f>"2/22"</f>
        <v>2/22</v>
      </c>
      <c r="D9" t="str">
        <f>"86/8582"</f>
        <v>86/8582</v>
      </c>
      <c r="E9">
        <v>2.01339257767656E-2</v>
      </c>
      <c r="F9">
        <v>0.175263159222288</v>
      </c>
      <c r="G9">
        <v>0.137716048017513</v>
      </c>
      <c r="H9" t="s">
        <v>1263</v>
      </c>
      <c r="I9">
        <v>2</v>
      </c>
      <c r="J9" t="str">
        <f t="shared" si="0"/>
        <v/>
      </c>
    </row>
    <row r="10" spans="1:10">
      <c r="A10" t="s">
        <v>726</v>
      </c>
      <c r="B10" t="s">
        <v>727</v>
      </c>
      <c r="C10" t="str">
        <f>"2/22"</f>
        <v>2/22</v>
      </c>
      <c r="D10" t="str">
        <f>"95/8582"</f>
        <v>95/8582</v>
      </c>
      <c r="E10">
        <v>2.4257392234577499E-2</v>
      </c>
      <c r="F10">
        <v>0.175263159222288</v>
      </c>
      <c r="G10">
        <v>0.137716048017513</v>
      </c>
      <c r="H10" t="s">
        <v>1264</v>
      </c>
      <c r="I10">
        <v>2</v>
      </c>
      <c r="J10" t="str">
        <f t="shared" si="0"/>
        <v/>
      </c>
    </row>
    <row r="11" spans="1:10">
      <c r="A11" t="s">
        <v>984</v>
      </c>
      <c r="B11" t="s">
        <v>985</v>
      </c>
      <c r="C11" t="str">
        <f>"2/22"</f>
        <v>2/22</v>
      </c>
      <c r="D11" t="str">
        <f>"97/8582"</f>
        <v>97/8582</v>
      </c>
      <c r="E11">
        <v>2.5217328207372401E-2</v>
      </c>
      <c r="F11">
        <v>0.175263159222288</v>
      </c>
      <c r="G11">
        <v>0.137716048017513</v>
      </c>
      <c r="H11" t="s">
        <v>1093</v>
      </c>
      <c r="I11">
        <v>2</v>
      </c>
      <c r="J11" t="str">
        <f t="shared" si="0"/>
        <v/>
      </c>
    </row>
    <row r="12" spans="1:10">
      <c r="A12" t="s">
        <v>1265</v>
      </c>
      <c r="B12" t="s">
        <v>1266</v>
      </c>
      <c r="C12" t="str">
        <f>"1/22"</f>
        <v>1/22</v>
      </c>
      <c r="D12" t="str">
        <f>"12/8582"</f>
        <v>12/8582</v>
      </c>
      <c r="E12">
        <v>3.0351204972020301E-2</v>
      </c>
      <c r="F12">
        <v>0.175263159222288</v>
      </c>
      <c r="G12">
        <v>0.137716048017513</v>
      </c>
      <c r="H12" t="s">
        <v>1267</v>
      </c>
      <c r="I12">
        <v>1</v>
      </c>
      <c r="J12" t="str">
        <f t="shared" si="0"/>
        <v/>
      </c>
    </row>
    <row r="13" spans="1:10">
      <c r="A13" t="s">
        <v>976</v>
      </c>
      <c r="B13" t="s">
        <v>977</v>
      </c>
      <c r="C13" t="str">
        <f>"1/22"</f>
        <v>1/22</v>
      </c>
      <c r="D13" t="str">
        <f>"14/8582"</f>
        <v>14/8582</v>
      </c>
      <c r="E13">
        <v>3.5323464960215198E-2</v>
      </c>
      <c r="F13">
        <v>0.175263159222288</v>
      </c>
      <c r="G13">
        <v>0.137716048017513</v>
      </c>
      <c r="H13" t="s">
        <v>978</v>
      </c>
      <c r="I13">
        <v>1</v>
      </c>
      <c r="J13" t="str">
        <f t="shared" si="0"/>
        <v/>
      </c>
    </row>
    <row r="14" spans="1:10">
      <c r="A14" t="s">
        <v>199</v>
      </c>
      <c r="B14" t="s">
        <v>200</v>
      </c>
      <c r="C14" t="str">
        <f>"2/22"</f>
        <v>2/22</v>
      </c>
      <c r="D14" t="str">
        <f>"117/8582"</f>
        <v>117/8582</v>
      </c>
      <c r="E14">
        <v>3.56411987942074E-2</v>
      </c>
      <c r="F14">
        <v>0.175263159222288</v>
      </c>
      <c r="G14">
        <v>0.137716048017513</v>
      </c>
      <c r="H14" t="s">
        <v>1268</v>
      </c>
      <c r="I14">
        <v>2</v>
      </c>
      <c r="J14" t="str">
        <f t="shared" si="0"/>
        <v/>
      </c>
    </row>
    <row r="15" spans="1:10">
      <c r="A15" t="s">
        <v>228</v>
      </c>
      <c r="B15" t="s">
        <v>229</v>
      </c>
      <c r="C15" t="str">
        <f>"2/22"</f>
        <v>2/22</v>
      </c>
      <c r="D15" t="str">
        <f>"122/8582"</f>
        <v>122/8582</v>
      </c>
      <c r="E15">
        <v>3.8469970610573501E-2</v>
      </c>
      <c r="F15">
        <v>0.175263159222288</v>
      </c>
      <c r="G15">
        <v>0.137716048017513</v>
      </c>
      <c r="H15" t="s">
        <v>1268</v>
      </c>
      <c r="I15">
        <v>2</v>
      </c>
      <c r="J15" t="str">
        <f t="shared" si="0"/>
        <v/>
      </c>
    </row>
    <row r="16" spans="1:10">
      <c r="A16" t="s">
        <v>1228</v>
      </c>
      <c r="B16" t="s">
        <v>1229</v>
      </c>
      <c r="C16" t="str">
        <f>"1/22"</f>
        <v>1/22</v>
      </c>
      <c r="D16" t="str">
        <f>"17/8582"</f>
        <v>17/8582</v>
      </c>
      <c r="E16">
        <v>4.2736245532710798E-2</v>
      </c>
      <c r="F16">
        <v>0.175263159222288</v>
      </c>
      <c r="G16">
        <v>0.137716048017513</v>
      </c>
      <c r="H16" t="s">
        <v>1269</v>
      </c>
      <c r="I16">
        <v>1</v>
      </c>
      <c r="J16" t="str">
        <f t="shared" si="0"/>
        <v/>
      </c>
    </row>
    <row r="17" spans="1:10">
      <c r="A17" t="s">
        <v>1270</v>
      </c>
      <c r="B17" t="s">
        <v>1271</v>
      </c>
      <c r="C17" t="str">
        <f>"1/22"</f>
        <v>1/22</v>
      </c>
      <c r="D17" t="str">
        <f>"17/8582"</f>
        <v>17/8582</v>
      </c>
      <c r="E17">
        <v>4.2736245532710798E-2</v>
      </c>
      <c r="F17">
        <v>0.175263159222288</v>
      </c>
      <c r="G17">
        <v>0.137716048017513</v>
      </c>
      <c r="H17" t="s">
        <v>1272</v>
      </c>
      <c r="I17">
        <v>1</v>
      </c>
      <c r="J17" t="str">
        <f t="shared" si="0"/>
        <v/>
      </c>
    </row>
    <row r="18" spans="1:10">
      <c r="A18" t="s">
        <v>1273</v>
      </c>
      <c r="B18" t="s">
        <v>1274</v>
      </c>
      <c r="C18" t="str">
        <f>"1/22"</f>
        <v>1/22</v>
      </c>
      <c r="D18" t="str">
        <f>"18/8582"</f>
        <v>18/8582</v>
      </c>
      <c r="E18">
        <v>4.5195066618324398E-2</v>
      </c>
      <c r="F18">
        <v>0.175263159222288</v>
      </c>
      <c r="G18">
        <v>0.137716048017513</v>
      </c>
      <c r="H18" t="s">
        <v>1272</v>
      </c>
      <c r="I18">
        <v>1</v>
      </c>
      <c r="J18" t="str">
        <f t="shared" si="0"/>
        <v/>
      </c>
    </row>
    <row r="19" spans="1:10">
      <c r="A19" t="s">
        <v>640</v>
      </c>
      <c r="B19" t="s">
        <v>641</v>
      </c>
      <c r="C19" t="str">
        <f>"2/22"</f>
        <v>2/22</v>
      </c>
      <c r="D19" t="str">
        <f>"134/8582"</f>
        <v>134/8582</v>
      </c>
      <c r="E19">
        <v>4.5597940931304502E-2</v>
      </c>
      <c r="F19">
        <v>0.175263159222288</v>
      </c>
      <c r="G19">
        <v>0.137716048017513</v>
      </c>
      <c r="H19" t="s">
        <v>1261</v>
      </c>
      <c r="I19">
        <v>2</v>
      </c>
      <c r="J19" t="str">
        <f t="shared" si="0"/>
        <v/>
      </c>
    </row>
    <row r="20" spans="1:10">
      <c r="A20" t="s">
        <v>1275</v>
      </c>
      <c r="B20" t="s">
        <v>1276</v>
      </c>
      <c r="C20" t="str">
        <f>"1/22"</f>
        <v>1/22</v>
      </c>
      <c r="D20" t="str">
        <f>"24/8582"</f>
        <v>24/8582</v>
      </c>
      <c r="E20">
        <v>5.9821868841367802E-2</v>
      </c>
      <c r="F20">
        <v>0.175263159222288</v>
      </c>
      <c r="G20">
        <v>0.137716048017513</v>
      </c>
      <c r="H20" t="s">
        <v>1267</v>
      </c>
      <c r="I20">
        <v>1</v>
      </c>
      <c r="J20" t="str">
        <f t="shared" si="0"/>
        <v/>
      </c>
    </row>
    <row r="21" spans="1:10">
      <c r="A21" t="s">
        <v>1277</v>
      </c>
      <c r="B21" t="s">
        <v>1278</v>
      </c>
      <c r="C21" t="str">
        <f>"1/22"</f>
        <v>1/22</v>
      </c>
      <c r="D21" t="str">
        <f>"26/8582"</f>
        <v>26/8582</v>
      </c>
      <c r="E21">
        <v>6.4649758152181894E-2</v>
      </c>
      <c r="F21">
        <v>0.175263159222288</v>
      </c>
      <c r="G21">
        <v>0.137716048017513</v>
      </c>
      <c r="H21" t="s">
        <v>1267</v>
      </c>
      <c r="I21">
        <v>1</v>
      </c>
      <c r="J21" t="str">
        <f t="shared" si="0"/>
        <v/>
      </c>
    </row>
    <row r="22" spans="1:10">
      <c r="A22" t="s">
        <v>1279</v>
      </c>
      <c r="B22" t="s">
        <v>1280</v>
      </c>
      <c r="C22" t="str">
        <f>"1/22"</f>
        <v>1/22</v>
      </c>
      <c r="D22" t="str">
        <f>"27/8582"</f>
        <v>27/8582</v>
      </c>
      <c r="E22">
        <v>6.7054819550107406E-2</v>
      </c>
      <c r="F22">
        <v>0.175263159222288</v>
      </c>
      <c r="G22">
        <v>0.137716048017513</v>
      </c>
      <c r="H22" t="s">
        <v>1267</v>
      </c>
      <c r="I22">
        <v>1</v>
      </c>
      <c r="J22" t="str">
        <f t="shared" si="0"/>
        <v/>
      </c>
    </row>
    <row r="23" spans="1:10">
      <c r="A23" t="s">
        <v>1008</v>
      </c>
      <c r="B23" t="s">
        <v>1009</v>
      </c>
      <c r="C23" t="str">
        <f>"1/22"</f>
        <v>1/22</v>
      </c>
      <c r="D23" t="str">
        <f>"27/8582"</f>
        <v>27/8582</v>
      </c>
      <c r="E23">
        <v>6.7054819550107406E-2</v>
      </c>
      <c r="F23">
        <v>0.175263159222288</v>
      </c>
      <c r="G23">
        <v>0.137716048017513</v>
      </c>
      <c r="H23" t="s">
        <v>978</v>
      </c>
      <c r="I23">
        <v>1</v>
      </c>
      <c r="J23" t="str">
        <f t="shared" si="0"/>
        <v/>
      </c>
    </row>
    <row r="24" spans="1:10">
      <c r="A24" t="s">
        <v>814</v>
      </c>
      <c r="B24" t="s">
        <v>815</v>
      </c>
      <c r="C24" t="str">
        <f>"2/22"</f>
        <v>2/22</v>
      </c>
      <c r="D24" t="str">
        <f>"169/8582"</f>
        <v>169/8582</v>
      </c>
      <c r="E24">
        <v>6.8858295984295798E-2</v>
      </c>
      <c r="F24">
        <v>0.175263159222288</v>
      </c>
      <c r="G24">
        <v>0.137716048017513</v>
      </c>
      <c r="H24" t="s">
        <v>1264</v>
      </c>
      <c r="I24">
        <v>2</v>
      </c>
      <c r="J24" t="str">
        <f t="shared" si="0"/>
        <v/>
      </c>
    </row>
    <row r="25" spans="1:10">
      <c r="A25" t="s">
        <v>1112</v>
      </c>
      <c r="B25" t="s">
        <v>1113</v>
      </c>
      <c r="C25" t="str">
        <f t="shared" ref="C25:C72" si="1">"1/22"</f>
        <v>1/22</v>
      </c>
      <c r="D25" t="str">
        <f>"28/8582"</f>
        <v>28/8582</v>
      </c>
      <c r="E25">
        <v>6.94539772321527E-2</v>
      </c>
      <c r="F25">
        <v>0.175263159222288</v>
      </c>
      <c r="G25">
        <v>0.137716048017513</v>
      </c>
      <c r="H25" t="s">
        <v>1114</v>
      </c>
      <c r="I25">
        <v>1</v>
      </c>
      <c r="J25" t="str">
        <f t="shared" si="0"/>
        <v/>
      </c>
    </row>
    <row r="26" spans="1:10">
      <c r="A26" t="s">
        <v>1115</v>
      </c>
      <c r="B26" t="s">
        <v>1116</v>
      </c>
      <c r="C26" t="str">
        <f t="shared" si="1"/>
        <v>1/22</v>
      </c>
      <c r="D26" t="str">
        <f>"28/8582"</f>
        <v>28/8582</v>
      </c>
      <c r="E26">
        <v>6.94539772321527E-2</v>
      </c>
      <c r="F26">
        <v>0.175263159222288</v>
      </c>
      <c r="G26">
        <v>0.137716048017513</v>
      </c>
      <c r="H26" t="s">
        <v>1114</v>
      </c>
      <c r="I26">
        <v>1</v>
      </c>
      <c r="J26" t="str">
        <f t="shared" si="0"/>
        <v/>
      </c>
    </row>
    <row r="27" spans="1:10">
      <c r="A27" t="s">
        <v>1281</v>
      </c>
      <c r="B27" t="s">
        <v>1282</v>
      </c>
      <c r="C27" t="str">
        <f t="shared" si="1"/>
        <v>1/22</v>
      </c>
      <c r="D27" t="str">
        <f>"28/8582"</f>
        <v>28/8582</v>
      </c>
      <c r="E27">
        <v>6.94539772321527E-2</v>
      </c>
      <c r="F27">
        <v>0.175263159222288</v>
      </c>
      <c r="G27">
        <v>0.137716048017513</v>
      </c>
      <c r="H27" t="s">
        <v>1283</v>
      </c>
      <c r="I27">
        <v>1</v>
      </c>
      <c r="J27" t="str">
        <f t="shared" si="0"/>
        <v/>
      </c>
    </row>
    <row r="28" spans="1:10">
      <c r="A28" t="s">
        <v>1119</v>
      </c>
      <c r="B28" t="s">
        <v>1120</v>
      </c>
      <c r="C28" t="str">
        <f t="shared" si="1"/>
        <v>1/22</v>
      </c>
      <c r="D28" t="str">
        <f>"28/8582"</f>
        <v>28/8582</v>
      </c>
      <c r="E28">
        <v>6.94539772321527E-2</v>
      </c>
      <c r="F28">
        <v>0.175263159222288</v>
      </c>
      <c r="G28">
        <v>0.137716048017513</v>
      </c>
      <c r="H28" t="s">
        <v>1114</v>
      </c>
      <c r="I28">
        <v>1</v>
      </c>
      <c r="J28" t="str">
        <f t="shared" si="0"/>
        <v/>
      </c>
    </row>
    <row r="29" spans="1:10">
      <c r="A29" t="s">
        <v>1284</v>
      </c>
      <c r="B29" t="s">
        <v>1285</v>
      </c>
      <c r="C29" t="str">
        <f t="shared" si="1"/>
        <v>1/22</v>
      </c>
      <c r="D29" t="str">
        <f>"29/8582"</f>
        <v>29/8582</v>
      </c>
      <c r="E29">
        <v>7.1847245001721502E-2</v>
      </c>
      <c r="F29">
        <v>0.175263159222288</v>
      </c>
      <c r="G29">
        <v>0.137716048017513</v>
      </c>
      <c r="H29" t="s">
        <v>1283</v>
      </c>
      <c r="I29">
        <v>1</v>
      </c>
      <c r="J29" t="str">
        <f t="shared" si="0"/>
        <v/>
      </c>
    </row>
    <row r="30" spans="1:10">
      <c r="A30" t="s">
        <v>79</v>
      </c>
      <c r="B30" t="s">
        <v>80</v>
      </c>
      <c r="C30" t="str">
        <f t="shared" si="1"/>
        <v>1/22</v>
      </c>
      <c r="D30" t="str">
        <f>"30/8582"</f>
        <v>30/8582</v>
      </c>
      <c r="E30">
        <v>7.4234636631554801E-2</v>
      </c>
      <c r="F30">
        <v>0.175263159222288</v>
      </c>
      <c r="G30">
        <v>0.137716048017513</v>
      </c>
      <c r="H30" t="s">
        <v>1269</v>
      </c>
      <c r="I30">
        <v>1</v>
      </c>
      <c r="J30" t="str">
        <f t="shared" si="0"/>
        <v/>
      </c>
    </row>
    <row r="31" spans="1:10">
      <c r="A31" t="s">
        <v>937</v>
      </c>
      <c r="B31" t="s">
        <v>938</v>
      </c>
      <c r="C31" t="str">
        <f t="shared" si="1"/>
        <v>1/22</v>
      </c>
      <c r="D31" t="str">
        <f>"31/8582"</f>
        <v>31/8582</v>
      </c>
      <c r="E31">
        <v>7.6616165863793495E-2</v>
      </c>
      <c r="F31">
        <v>0.175263159222288</v>
      </c>
      <c r="G31">
        <v>0.137716048017513</v>
      </c>
      <c r="H31" t="s">
        <v>1286</v>
      </c>
      <c r="I31">
        <v>1</v>
      </c>
      <c r="J31" t="str">
        <f t="shared" si="0"/>
        <v/>
      </c>
    </row>
    <row r="32" spans="1:10">
      <c r="A32" t="s">
        <v>82</v>
      </c>
      <c r="B32" t="s">
        <v>83</v>
      </c>
      <c r="C32" t="str">
        <f t="shared" si="1"/>
        <v>1/22</v>
      </c>
      <c r="D32" t="str">
        <f>"32/8582"</f>
        <v>32/8582</v>
      </c>
      <c r="E32">
        <v>7.8991846410045294E-2</v>
      </c>
      <c r="F32">
        <v>0.175263159222288</v>
      </c>
      <c r="G32">
        <v>0.137716048017513</v>
      </c>
      <c r="H32" t="s">
        <v>1122</v>
      </c>
      <c r="I32">
        <v>1</v>
      </c>
      <c r="J32" t="str">
        <f t="shared" si="0"/>
        <v/>
      </c>
    </row>
    <row r="33" spans="1:10">
      <c r="A33" t="s">
        <v>940</v>
      </c>
      <c r="B33" t="s">
        <v>941</v>
      </c>
      <c r="C33" t="str">
        <f t="shared" si="1"/>
        <v>1/22</v>
      </c>
      <c r="D33" t="str">
        <f>"32/8582"</f>
        <v>32/8582</v>
      </c>
      <c r="E33">
        <v>7.8991846410045294E-2</v>
      </c>
      <c r="F33">
        <v>0.175263159222288</v>
      </c>
      <c r="G33">
        <v>0.137716048017513</v>
      </c>
      <c r="H33" t="s">
        <v>978</v>
      </c>
      <c r="I33">
        <v>1</v>
      </c>
      <c r="J33" t="str">
        <f t="shared" si="0"/>
        <v/>
      </c>
    </row>
    <row r="34" spans="1:10">
      <c r="A34" t="s">
        <v>1124</v>
      </c>
      <c r="B34" t="s">
        <v>1125</v>
      </c>
      <c r="C34" t="str">
        <f t="shared" si="1"/>
        <v>1/22</v>
      </c>
      <c r="D34" t="str">
        <f>"34/8582"</f>
        <v>34/8582</v>
      </c>
      <c r="E34">
        <v>8.3725716138727493E-2</v>
      </c>
      <c r="F34">
        <v>0.18013714684392901</v>
      </c>
      <c r="G34">
        <v>0.14154586779434</v>
      </c>
      <c r="H34" t="s">
        <v>1114</v>
      </c>
      <c r="I34">
        <v>1</v>
      </c>
      <c r="J34" t="str">
        <f t="shared" si="0"/>
        <v/>
      </c>
    </row>
    <row r="35" spans="1:10">
      <c r="A35" t="s">
        <v>542</v>
      </c>
      <c r="B35" t="s">
        <v>543</v>
      </c>
      <c r="C35" t="str">
        <f t="shared" si="1"/>
        <v>1/22</v>
      </c>
      <c r="D35" t="str">
        <f>"36/8582"</f>
        <v>36/8582</v>
      </c>
      <c r="E35">
        <v>8.8436354902207498E-2</v>
      </c>
      <c r="F35">
        <v>0.18225523017020301</v>
      </c>
      <c r="G35">
        <v>0.143210188273102</v>
      </c>
      <c r="H35" t="s">
        <v>978</v>
      </c>
      <c r="I35">
        <v>1</v>
      </c>
      <c r="J35" t="str">
        <f t="shared" si="0"/>
        <v/>
      </c>
    </row>
    <row r="36" spans="1:10">
      <c r="A36" t="s">
        <v>110</v>
      </c>
      <c r="B36" t="s">
        <v>111</v>
      </c>
      <c r="C36" t="str">
        <f t="shared" si="1"/>
        <v>1/22</v>
      </c>
      <c r="D36" t="str">
        <f>"39/8582"</f>
        <v>39/8582</v>
      </c>
      <c r="E36">
        <v>9.5458992418545094E-2</v>
      </c>
      <c r="F36">
        <v>0.18225523017020301</v>
      </c>
      <c r="G36">
        <v>0.143210188273102</v>
      </c>
      <c r="H36" t="s">
        <v>1122</v>
      </c>
      <c r="I36">
        <v>1</v>
      </c>
      <c r="J36" t="str">
        <f t="shared" si="0"/>
        <v/>
      </c>
    </row>
    <row r="37" spans="1:10">
      <c r="A37" t="s">
        <v>946</v>
      </c>
      <c r="B37" t="s">
        <v>947</v>
      </c>
      <c r="C37" t="str">
        <f t="shared" si="1"/>
        <v>1/22</v>
      </c>
      <c r="D37" t="str">
        <f>"40/8582"</f>
        <v>40/8582</v>
      </c>
      <c r="E37">
        <v>9.7788373451764096E-2</v>
      </c>
      <c r="F37">
        <v>0.18225523017020301</v>
      </c>
      <c r="G37">
        <v>0.143210188273102</v>
      </c>
      <c r="H37" t="s">
        <v>1133</v>
      </c>
      <c r="I37">
        <v>1</v>
      </c>
      <c r="J37" t="str">
        <f t="shared" si="0"/>
        <v/>
      </c>
    </row>
    <row r="38" spans="1:10">
      <c r="A38" t="s">
        <v>112</v>
      </c>
      <c r="B38" t="s">
        <v>113</v>
      </c>
      <c r="C38" t="str">
        <f t="shared" si="1"/>
        <v>1/22</v>
      </c>
      <c r="D38" t="str">
        <f>"40/8582"</f>
        <v>40/8582</v>
      </c>
      <c r="E38">
        <v>9.7788373451764096E-2</v>
      </c>
      <c r="F38">
        <v>0.18225523017020301</v>
      </c>
      <c r="G38">
        <v>0.143210188273102</v>
      </c>
      <c r="H38" t="s">
        <v>1135</v>
      </c>
      <c r="I38">
        <v>1</v>
      </c>
      <c r="J38" t="str">
        <f t="shared" si="0"/>
        <v/>
      </c>
    </row>
    <row r="39" spans="1:10">
      <c r="A39" t="s">
        <v>1137</v>
      </c>
      <c r="B39" t="s">
        <v>1138</v>
      </c>
      <c r="C39" t="str">
        <f t="shared" si="1"/>
        <v>1/22</v>
      </c>
      <c r="D39" t="str">
        <f>"41/8582"</f>
        <v>41/8582</v>
      </c>
      <c r="E39">
        <v>0.100112027839971</v>
      </c>
      <c r="F39">
        <v>0.18225523017020301</v>
      </c>
      <c r="G39">
        <v>0.143210188273102</v>
      </c>
      <c r="H39" t="s">
        <v>1114</v>
      </c>
      <c r="I39">
        <v>1</v>
      </c>
      <c r="J39" t="str">
        <f t="shared" si="0"/>
        <v/>
      </c>
    </row>
    <row r="40" spans="1:10">
      <c r="A40" t="s">
        <v>1139</v>
      </c>
      <c r="B40" t="s">
        <v>1140</v>
      </c>
      <c r="C40" t="str">
        <f t="shared" si="1"/>
        <v>1/22</v>
      </c>
      <c r="D40" t="str">
        <f>"41/8582"</f>
        <v>41/8582</v>
      </c>
      <c r="E40">
        <v>0.100112027839971</v>
      </c>
      <c r="F40">
        <v>0.18225523017020301</v>
      </c>
      <c r="G40">
        <v>0.143210188273102</v>
      </c>
      <c r="H40" t="s">
        <v>1114</v>
      </c>
      <c r="I40">
        <v>1</v>
      </c>
      <c r="J40" t="str">
        <f t="shared" si="0"/>
        <v/>
      </c>
    </row>
    <row r="41" spans="1:10">
      <c r="A41" t="s">
        <v>136</v>
      </c>
      <c r="B41" t="s">
        <v>137</v>
      </c>
      <c r="C41" t="str">
        <f t="shared" si="1"/>
        <v>1/22</v>
      </c>
      <c r="D41" t="str">
        <f>"48/8582"</f>
        <v>48/8582</v>
      </c>
      <c r="E41">
        <v>0.116218385167062</v>
      </c>
      <c r="F41">
        <v>0.20628763367153499</v>
      </c>
      <c r="G41">
        <v>0.16209406352248101</v>
      </c>
      <c r="H41" t="s">
        <v>1287</v>
      </c>
      <c r="I41">
        <v>1</v>
      </c>
      <c r="J41" t="str">
        <f t="shared" si="0"/>
        <v/>
      </c>
    </row>
    <row r="42" spans="1:10">
      <c r="A42" t="s">
        <v>646</v>
      </c>
      <c r="B42" t="s">
        <v>647</v>
      </c>
      <c r="C42" t="str">
        <f t="shared" si="1"/>
        <v>1/22</v>
      </c>
      <c r="D42" t="str">
        <f>"52/8582"</f>
        <v>52/8582</v>
      </c>
      <c r="E42">
        <v>0.12529808148459501</v>
      </c>
      <c r="F42">
        <v>0.21697960452210399</v>
      </c>
      <c r="G42">
        <v>0.170495463894314</v>
      </c>
      <c r="H42" t="s">
        <v>1046</v>
      </c>
      <c r="I42">
        <v>1</v>
      </c>
      <c r="J42" t="str">
        <f t="shared" si="0"/>
        <v/>
      </c>
    </row>
    <row r="43" spans="1:10">
      <c r="A43" t="s">
        <v>1143</v>
      </c>
      <c r="B43" t="s">
        <v>1144</v>
      </c>
      <c r="C43" t="str">
        <f t="shared" si="1"/>
        <v>1/22</v>
      </c>
      <c r="D43" t="str">
        <f>"57/8582"</f>
        <v>57/8582</v>
      </c>
      <c r="E43">
        <v>0.136522525950379</v>
      </c>
      <c r="F43">
        <v>0.230788079582783</v>
      </c>
      <c r="G43">
        <v>0.181345711162158</v>
      </c>
      <c r="H43" t="s">
        <v>1114</v>
      </c>
      <c r="I43">
        <v>1</v>
      </c>
      <c r="J43" t="str">
        <f t="shared" si="0"/>
        <v/>
      </c>
    </row>
    <row r="44" spans="1:10">
      <c r="A44" t="s">
        <v>930</v>
      </c>
      <c r="B44" t="s">
        <v>931</v>
      </c>
      <c r="C44" t="str">
        <f t="shared" si="1"/>
        <v>1/22</v>
      </c>
      <c r="D44" t="str">
        <f>"61/8582"</f>
        <v>61/8582</v>
      </c>
      <c r="E44">
        <v>0.14540295461534899</v>
      </c>
      <c r="F44">
        <v>0.24008394831836799</v>
      </c>
      <c r="G44">
        <v>0.18865010023533699</v>
      </c>
      <c r="H44" t="s">
        <v>978</v>
      </c>
      <c r="I44">
        <v>1</v>
      </c>
      <c r="J44" t="str">
        <f t="shared" si="0"/>
        <v/>
      </c>
    </row>
    <row r="45" spans="1:10">
      <c r="A45" t="s">
        <v>263</v>
      </c>
      <c r="B45" t="s">
        <v>264</v>
      </c>
      <c r="C45" t="str">
        <f t="shared" si="1"/>
        <v>1/22</v>
      </c>
      <c r="D45" t="str">
        <f>"66/8582"</f>
        <v>66/8582</v>
      </c>
      <c r="E45">
        <v>0.15638093295861399</v>
      </c>
      <c r="F45">
        <v>0.25017294181692801</v>
      </c>
      <c r="G45">
        <v>0.196577700760522</v>
      </c>
      <c r="H45" t="s">
        <v>1287</v>
      </c>
      <c r="I45">
        <v>1</v>
      </c>
      <c r="J45" t="str">
        <f t="shared" si="0"/>
        <v/>
      </c>
    </row>
    <row r="46" spans="1:10">
      <c r="A46" t="s">
        <v>279</v>
      </c>
      <c r="B46" t="s">
        <v>280</v>
      </c>
      <c r="C46" t="str">
        <f t="shared" si="1"/>
        <v>1/22</v>
      </c>
      <c r="D46" t="str">
        <f>"67/8582"</f>
        <v>67/8582</v>
      </c>
      <c r="E46">
        <v>0.158560315236081</v>
      </c>
      <c r="F46">
        <v>0.25017294181692801</v>
      </c>
      <c r="G46">
        <v>0.196577700760522</v>
      </c>
      <c r="H46" t="s">
        <v>1287</v>
      </c>
      <c r="I46">
        <v>1</v>
      </c>
      <c r="J46" t="str">
        <f t="shared" si="0"/>
        <v/>
      </c>
    </row>
    <row r="47" spans="1:10">
      <c r="A47" t="s">
        <v>76</v>
      </c>
      <c r="B47" t="s">
        <v>77</v>
      </c>
      <c r="C47" t="str">
        <f t="shared" si="1"/>
        <v>1/22</v>
      </c>
      <c r="D47" t="str">
        <f>"70/8582"</f>
        <v>70/8582</v>
      </c>
      <c r="E47">
        <v>0.16506626331725399</v>
      </c>
      <c r="F47">
        <v>0.25163877940451101</v>
      </c>
      <c r="G47">
        <v>0.19772950790865901</v>
      </c>
      <c r="H47" t="s">
        <v>1269</v>
      </c>
      <c r="I47">
        <v>1</v>
      </c>
      <c r="J47" t="str">
        <f t="shared" si="0"/>
        <v/>
      </c>
    </row>
    <row r="48" spans="1:10">
      <c r="A48" t="s">
        <v>314</v>
      </c>
      <c r="B48" t="s">
        <v>315</v>
      </c>
      <c r="C48" t="str">
        <f t="shared" si="1"/>
        <v>1/22</v>
      </c>
      <c r="D48" t="str">
        <f>"71/8582"</f>
        <v>71/8582</v>
      </c>
      <c r="E48">
        <v>0.16722422175322901</v>
      </c>
      <c r="F48">
        <v>0.25163877940451101</v>
      </c>
      <c r="G48">
        <v>0.19772950790865901</v>
      </c>
      <c r="H48" t="s">
        <v>1287</v>
      </c>
      <c r="I48">
        <v>1</v>
      </c>
      <c r="J48" t="str">
        <f t="shared" si="0"/>
        <v/>
      </c>
    </row>
    <row r="49" spans="1:10">
      <c r="A49" t="s">
        <v>696</v>
      </c>
      <c r="B49" t="s">
        <v>697</v>
      </c>
      <c r="C49" t="str">
        <f t="shared" si="1"/>
        <v>1/22</v>
      </c>
      <c r="D49" t="str">
        <f>"73/8582"</f>
        <v>73/8582</v>
      </c>
      <c r="E49">
        <v>0.171524177530334</v>
      </c>
      <c r="F49">
        <v>0.25163877940451101</v>
      </c>
      <c r="G49">
        <v>0.19772950790865901</v>
      </c>
      <c r="H49" t="s">
        <v>1267</v>
      </c>
      <c r="I49">
        <v>1</v>
      </c>
      <c r="J49" t="str">
        <f t="shared" si="0"/>
        <v/>
      </c>
    </row>
    <row r="50" spans="1:10">
      <c r="A50" t="s">
        <v>702</v>
      </c>
      <c r="B50" t="s">
        <v>703</v>
      </c>
      <c r="C50" t="str">
        <f t="shared" si="1"/>
        <v>1/22</v>
      </c>
      <c r="D50" t="str">
        <f>"74/8582"</f>
        <v>74/8582</v>
      </c>
      <c r="E50">
        <v>0.17366619987071899</v>
      </c>
      <c r="F50">
        <v>0.25163877940451101</v>
      </c>
      <c r="G50">
        <v>0.19772950790865901</v>
      </c>
      <c r="H50" t="s">
        <v>1288</v>
      </c>
      <c r="I50">
        <v>1</v>
      </c>
      <c r="J50" t="str">
        <f t="shared" si="0"/>
        <v/>
      </c>
    </row>
    <row r="51" spans="1:10">
      <c r="A51" t="s">
        <v>934</v>
      </c>
      <c r="B51" t="s">
        <v>935</v>
      </c>
      <c r="C51" t="str">
        <f t="shared" si="1"/>
        <v>1/22</v>
      </c>
      <c r="D51" t="str">
        <f>"77/8582"</f>
        <v>77/8582</v>
      </c>
      <c r="E51">
        <v>0.18006059410919001</v>
      </c>
      <c r="F51">
        <v>0.25568604363504899</v>
      </c>
      <c r="G51">
        <v>0.20090971553235901</v>
      </c>
      <c r="H51" t="s">
        <v>978</v>
      </c>
      <c r="I51">
        <v>1</v>
      </c>
      <c r="J51" t="str">
        <f t="shared" si="0"/>
        <v/>
      </c>
    </row>
    <row r="52" spans="1:10">
      <c r="A52" t="s">
        <v>389</v>
      </c>
      <c r="B52" t="s">
        <v>390</v>
      </c>
      <c r="C52" t="str">
        <f t="shared" si="1"/>
        <v>1/22</v>
      </c>
      <c r="D52" t="str">
        <f>"81/8582"</f>
        <v>81/8582</v>
      </c>
      <c r="E52">
        <v>0.18851301217499</v>
      </c>
      <c r="F52">
        <v>0.25739276662354399</v>
      </c>
      <c r="G52">
        <v>0.20225080253592001</v>
      </c>
      <c r="H52" t="s">
        <v>1287</v>
      </c>
      <c r="I52">
        <v>1</v>
      </c>
      <c r="J52" t="str">
        <f t="shared" si="0"/>
        <v/>
      </c>
    </row>
    <row r="53" spans="1:10">
      <c r="A53" t="s">
        <v>1066</v>
      </c>
      <c r="B53" t="s">
        <v>1067</v>
      </c>
      <c r="C53" t="str">
        <f t="shared" si="1"/>
        <v>1/22</v>
      </c>
      <c r="D53" t="str">
        <f>"81/8582"</f>
        <v>81/8582</v>
      </c>
      <c r="E53">
        <v>0.18851301217499</v>
      </c>
      <c r="F53">
        <v>0.25739276662354399</v>
      </c>
      <c r="G53">
        <v>0.20225080253592001</v>
      </c>
      <c r="H53" t="s">
        <v>1287</v>
      </c>
      <c r="I53">
        <v>1</v>
      </c>
      <c r="J53" t="str">
        <f t="shared" si="0"/>
        <v/>
      </c>
    </row>
    <row r="54" spans="1:10">
      <c r="A54" t="s">
        <v>107</v>
      </c>
      <c r="B54" t="s">
        <v>108</v>
      </c>
      <c r="C54" t="str">
        <f t="shared" si="1"/>
        <v>1/22</v>
      </c>
      <c r="D54" t="str">
        <f>"84/8582"</f>
        <v>84/8582</v>
      </c>
      <c r="E54">
        <v>0.194797675729348</v>
      </c>
      <c r="F54">
        <v>0.26095537692044701</v>
      </c>
      <c r="G54">
        <v>0.205050184978261</v>
      </c>
      <c r="H54" t="s">
        <v>1287</v>
      </c>
      <c r="I54">
        <v>1</v>
      </c>
      <c r="J54" t="str">
        <f t="shared" si="0"/>
        <v/>
      </c>
    </row>
    <row r="55" spans="1:10">
      <c r="A55" t="s">
        <v>1201</v>
      </c>
      <c r="B55" t="s">
        <v>1202</v>
      </c>
      <c r="C55" t="str">
        <f t="shared" si="1"/>
        <v>1/22</v>
      </c>
      <c r="D55" t="str">
        <f>"89/8582"</f>
        <v>89/8582</v>
      </c>
      <c r="E55">
        <v>0.205168995977451</v>
      </c>
      <c r="F55">
        <v>0.26533931714514503</v>
      </c>
      <c r="G55">
        <v>0.20849494156697801</v>
      </c>
      <c r="H55" t="s">
        <v>1283</v>
      </c>
      <c r="I55">
        <v>1</v>
      </c>
      <c r="J55" t="str">
        <f t="shared" si="0"/>
        <v/>
      </c>
    </row>
    <row r="56" spans="1:10">
      <c r="A56" t="s">
        <v>117</v>
      </c>
      <c r="B56" t="s">
        <v>118</v>
      </c>
      <c r="C56" t="str">
        <f t="shared" si="1"/>
        <v>1/22</v>
      </c>
      <c r="D56" t="str">
        <f>"91/8582"</f>
        <v>91/8582</v>
      </c>
      <c r="E56">
        <v>0.20928171493138201</v>
      </c>
      <c r="F56">
        <v>0.26533931714514503</v>
      </c>
      <c r="G56">
        <v>0.20849494156697801</v>
      </c>
      <c r="H56" t="s">
        <v>1289</v>
      </c>
      <c r="I56">
        <v>1</v>
      </c>
      <c r="J56" t="str">
        <f t="shared" si="0"/>
        <v/>
      </c>
    </row>
    <row r="57" spans="1:10">
      <c r="A57" t="s">
        <v>720</v>
      </c>
      <c r="B57" t="s">
        <v>721</v>
      </c>
      <c r="C57" t="str">
        <f t="shared" si="1"/>
        <v>1/22</v>
      </c>
      <c r="D57" t="str">
        <f>"91/8582"</f>
        <v>91/8582</v>
      </c>
      <c r="E57">
        <v>0.20928171493138201</v>
      </c>
      <c r="F57">
        <v>0.26533931714514503</v>
      </c>
      <c r="G57">
        <v>0.20849494156697801</v>
      </c>
      <c r="H57" t="s">
        <v>1046</v>
      </c>
      <c r="I57">
        <v>1</v>
      </c>
      <c r="J57" t="str">
        <f t="shared" si="0"/>
        <v/>
      </c>
    </row>
    <row r="58" spans="1:10">
      <c r="A58" t="s">
        <v>487</v>
      </c>
      <c r="B58" t="s">
        <v>488</v>
      </c>
      <c r="C58" t="str">
        <f t="shared" si="1"/>
        <v>1/22</v>
      </c>
      <c r="D58" t="str">
        <f>"99/8582"</f>
        <v>99/8582</v>
      </c>
      <c r="E58">
        <v>0.225530364287616</v>
      </c>
      <c r="F58">
        <v>0.28092378709510002</v>
      </c>
      <c r="G58">
        <v>0.220740707428322</v>
      </c>
      <c r="H58" t="s">
        <v>1269</v>
      </c>
      <c r="I58">
        <v>1</v>
      </c>
      <c r="J58" t="str">
        <f t="shared" si="0"/>
        <v/>
      </c>
    </row>
    <row r="59" spans="1:10">
      <c r="A59" t="s">
        <v>58</v>
      </c>
      <c r="B59" t="s">
        <v>59</v>
      </c>
      <c r="C59" t="str">
        <f t="shared" si="1"/>
        <v>1/22</v>
      </c>
      <c r="D59" t="str">
        <f>"106/8582"</f>
        <v>106/8582</v>
      </c>
      <c r="E59">
        <v>0.23948603246728301</v>
      </c>
      <c r="F59">
        <v>0.293163936296156</v>
      </c>
      <c r="G59">
        <v>0.230358615621887</v>
      </c>
      <c r="H59" t="s">
        <v>1122</v>
      </c>
      <c r="I59">
        <v>1</v>
      </c>
      <c r="J59" t="str">
        <f t="shared" si="0"/>
        <v/>
      </c>
    </row>
    <row r="60" spans="1:10">
      <c r="A60" t="s">
        <v>778</v>
      </c>
      <c r="B60" t="s">
        <v>779</v>
      </c>
      <c r="C60" t="str">
        <f t="shared" si="1"/>
        <v>1/22</v>
      </c>
      <c r="D60" t="str">
        <f>"122/8582"</f>
        <v>122/8582</v>
      </c>
      <c r="E60">
        <v>0.27048890425088801</v>
      </c>
      <c r="F60">
        <v>0.324562704923333</v>
      </c>
      <c r="G60">
        <v>0.25503073922811897</v>
      </c>
      <c r="H60" t="s">
        <v>1046</v>
      </c>
      <c r="I60">
        <v>1</v>
      </c>
      <c r="J60" t="str">
        <f t="shared" si="0"/>
        <v/>
      </c>
    </row>
    <row r="61" spans="1:10">
      <c r="A61" t="s">
        <v>782</v>
      </c>
      <c r="B61" t="s">
        <v>783</v>
      </c>
      <c r="C61" t="str">
        <f t="shared" si="1"/>
        <v>1/22</v>
      </c>
      <c r="D61" t="str">
        <f>"124/8582"</f>
        <v>124/8582</v>
      </c>
      <c r="E61">
        <v>0.27427834218873198</v>
      </c>
      <c r="F61">
        <v>0.324562704923333</v>
      </c>
      <c r="G61">
        <v>0.25503073922811897</v>
      </c>
      <c r="H61" t="s">
        <v>1046</v>
      </c>
      <c r="I61">
        <v>1</v>
      </c>
      <c r="J61" t="str">
        <f t="shared" si="0"/>
        <v/>
      </c>
    </row>
    <row r="62" spans="1:10">
      <c r="A62" t="s">
        <v>644</v>
      </c>
      <c r="B62" t="s">
        <v>645</v>
      </c>
      <c r="C62" t="str">
        <f t="shared" si="1"/>
        <v>1/22</v>
      </c>
      <c r="D62" t="str">
        <f>"135/8582"</f>
        <v>135/8582</v>
      </c>
      <c r="E62">
        <v>0.29478668128923202</v>
      </c>
      <c r="F62">
        <v>0.34311236674648299</v>
      </c>
      <c r="G62">
        <v>0.26960645570887398</v>
      </c>
      <c r="H62" t="s">
        <v>1287</v>
      </c>
      <c r="I62">
        <v>1</v>
      </c>
      <c r="J62" t="str">
        <f t="shared" si="0"/>
        <v/>
      </c>
    </row>
    <row r="63" spans="1:10">
      <c r="A63" t="s">
        <v>790</v>
      </c>
      <c r="B63" t="s">
        <v>791</v>
      </c>
      <c r="C63" t="str">
        <f t="shared" si="1"/>
        <v>1/22</v>
      </c>
      <c r="D63" t="str">
        <f>"138/8582"</f>
        <v>138/8582</v>
      </c>
      <c r="E63">
        <v>0.300283123095131</v>
      </c>
      <c r="F63">
        <v>0.34387260870571501</v>
      </c>
      <c r="G63">
        <v>0.27020382893110301</v>
      </c>
      <c r="H63" t="s">
        <v>1114</v>
      </c>
      <c r="I63">
        <v>1</v>
      </c>
      <c r="J63" t="str">
        <f t="shared" si="0"/>
        <v/>
      </c>
    </row>
    <row r="64" spans="1:10">
      <c r="A64" t="s">
        <v>67</v>
      </c>
      <c r="B64" t="s">
        <v>68</v>
      </c>
      <c r="C64" t="str">
        <f t="shared" si="1"/>
        <v>1/22</v>
      </c>
      <c r="D64" t="str">
        <f>"163/8582"</f>
        <v>163/8582</v>
      </c>
      <c r="E64">
        <v>0.34452327297588198</v>
      </c>
      <c r="F64">
        <v>0.38827226002043802</v>
      </c>
      <c r="G64">
        <v>0.30509162017914299</v>
      </c>
      <c r="H64" t="s">
        <v>1287</v>
      </c>
      <c r="I64">
        <v>1</v>
      </c>
      <c r="J64" t="str">
        <f t="shared" si="0"/>
        <v/>
      </c>
    </row>
    <row r="65" spans="1:10">
      <c r="A65" t="s">
        <v>823</v>
      </c>
      <c r="B65" t="s">
        <v>824</v>
      </c>
      <c r="C65" t="str">
        <f t="shared" si="1"/>
        <v>1/22</v>
      </c>
      <c r="D65" t="str">
        <f>"179/8582"</f>
        <v>179/8582</v>
      </c>
      <c r="E65">
        <v>0.37142176819056399</v>
      </c>
      <c r="F65">
        <v>0.412046024086407</v>
      </c>
      <c r="G65">
        <v>0.32377226503453699</v>
      </c>
      <c r="H65" t="s">
        <v>1046</v>
      </c>
      <c r="I65">
        <v>1</v>
      </c>
      <c r="J65" t="str">
        <f t="shared" si="0"/>
        <v/>
      </c>
    </row>
    <row r="66" spans="1:10">
      <c r="A66" t="s">
        <v>1209</v>
      </c>
      <c r="B66" t="s">
        <v>1210</v>
      </c>
      <c r="C66" t="str">
        <f t="shared" si="1"/>
        <v>1/22</v>
      </c>
      <c r="D66" t="str">
        <f>"192/8582"</f>
        <v>192/8582</v>
      </c>
      <c r="E66">
        <v>0.392497671601302</v>
      </c>
      <c r="F66">
        <v>0.42872822590296</v>
      </c>
      <c r="G66">
        <v>0.33688059262945702</v>
      </c>
      <c r="H66" t="s">
        <v>1283</v>
      </c>
      <c r="I66">
        <v>1</v>
      </c>
      <c r="J66" t="str">
        <f t="shared" ref="J66:J72" si="2">IF(F66&lt;0.05,"*","")</f>
        <v/>
      </c>
    </row>
    <row r="67" spans="1:10">
      <c r="A67" t="s">
        <v>571</v>
      </c>
      <c r="B67" t="s">
        <v>572</v>
      </c>
      <c r="C67" t="str">
        <f t="shared" si="1"/>
        <v>1/22</v>
      </c>
      <c r="D67" t="str">
        <f>"200/8582"</f>
        <v>200/8582</v>
      </c>
      <c r="E67">
        <v>0.40513033954984501</v>
      </c>
      <c r="F67">
        <v>0.43097177737512499</v>
      </c>
      <c r="G67">
        <v>0.33864350186629599</v>
      </c>
      <c r="H67" t="s">
        <v>1267</v>
      </c>
      <c r="I67">
        <v>1</v>
      </c>
      <c r="J67" t="str">
        <f t="shared" si="2"/>
        <v/>
      </c>
    </row>
    <row r="68" spans="1:10">
      <c r="A68" t="s">
        <v>574</v>
      </c>
      <c r="B68" t="s">
        <v>575</v>
      </c>
      <c r="C68" t="str">
        <f t="shared" si="1"/>
        <v>1/22</v>
      </c>
      <c r="D68" t="str">
        <f>"201/8582"</f>
        <v>201/8582</v>
      </c>
      <c r="E68">
        <v>0.406691677241316</v>
      </c>
      <c r="F68">
        <v>0.43097177737512499</v>
      </c>
      <c r="G68">
        <v>0.33864350186629599</v>
      </c>
      <c r="H68" t="s">
        <v>1114</v>
      </c>
      <c r="I68">
        <v>1</v>
      </c>
      <c r="J68" t="str">
        <f t="shared" si="2"/>
        <v/>
      </c>
    </row>
    <row r="69" spans="1:10">
      <c r="A69" t="s">
        <v>128</v>
      </c>
      <c r="B69" t="s">
        <v>129</v>
      </c>
      <c r="C69" t="str">
        <f t="shared" si="1"/>
        <v>1/22</v>
      </c>
      <c r="D69" t="str">
        <f>"218/8582"</f>
        <v>218/8582</v>
      </c>
      <c r="E69">
        <v>0.43264340700485698</v>
      </c>
      <c r="F69">
        <v>0.45173061613742399</v>
      </c>
      <c r="G69">
        <v>0.35495511720212702</v>
      </c>
      <c r="H69" t="s">
        <v>1269</v>
      </c>
      <c r="I69">
        <v>1</v>
      </c>
      <c r="J69" t="str">
        <f t="shared" si="2"/>
        <v/>
      </c>
    </row>
    <row r="70" spans="1:10">
      <c r="A70" t="s">
        <v>49</v>
      </c>
      <c r="B70" t="s">
        <v>50</v>
      </c>
      <c r="C70" t="str">
        <f t="shared" si="1"/>
        <v>1/22</v>
      </c>
      <c r="D70" t="str">
        <f>"230/8582"</f>
        <v>230/8582</v>
      </c>
      <c r="E70">
        <v>0.45030600056266901</v>
      </c>
      <c r="F70">
        <v>0.46335834840506501</v>
      </c>
      <c r="G70">
        <v>0.36409180823526199</v>
      </c>
      <c r="H70" t="s">
        <v>1122</v>
      </c>
      <c r="I70">
        <v>1</v>
      </c>
      <c r="J70" t="str">
        <f t="shared" si="2"/>
        <v/>
      </c>
    </row>
    <row r="71" spans="1:10">
      <c r="A71" t="s">
        <v>847</v>
      </c>
      <c r="B71" t="s">
        <v>848</v>
      </c>
      <c r="C71" t="str">
        <f t="shared" si="1"/>
        <v>1/22</v>
      </c>
      <c r="D71" t="str">
        <f>"249/8582"</f>
        <v>249/8582</v>
      </c>
      <c r="E71">
        <v>0.47720277121014798</v>
      </c>
      <c r="F71">
        <v>0.48401995365600797</v>
      </c>
      <c r="G71">
        <v>0.38032702066372698</v>
      </c>
      <c r="H71" t="s">
        <v>1079</v>
      </c>
      <c r="I71">
        <v>1</v>
      </c>
      <c r="J71" t="str">
        <f t="shared" si="2"/>
        <v/>
      </c>
    </row>
    <row r="72" spans="1:10">
      <c r="A72" t="s">
        <v>214</v>
      </c>
      <c r="B72" t="s">
        <v>215</v>
      </c>
      <c r="C72" t="str">
        <f t="shared" si="1"/>
        <v>1/22</v>
      </c>
      <c r="D72" t="str">
        <f>"400/8582"</f>
        <v>400/8582</v>
      </c>
      <c r="E72">
        <v>0.65054701060777598</v>
      </c>
      <c r="F72">
        <v>0.65054701060777598</v>
      </c>
      <c r="G72">
        <v>0.511178525755554</v>
      </c>
      <c r="H72" t="s">
        <v>1288</v>
      </c>
      <c r="I72">
        <v>1</v>
      </c>
      <c r="J72" t="str">
        <f t="shared" si="2"/>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5397A-D08B-4BA9-9E37-9082329169CE}">
  <dimension ref="A1:J343"/>
  <sheetViews>
    <sheetView workbookViewId="0"/>
  </sheetViews>
  <sheetFormatPr defaultRowHeight="15"/>
  <sheetData>
    <row r="1" spans="1:10">
      <c r="A1" t="s">
        <v>19</v>
      </c>
      <c r="B1" t="s">
        <v>7</v>
      </c>
      <c r="C1" t="str">
        <f>"GeneRatio"</f>
        <v>GeneRatio</v>
      </c>
      <c r="D1" t="str">
        <f>"BgRatio"</f>
        <v>BgRatio</v>
      </c>
      <c r="E1" t="s">
        <v>26</v>
      </c>
      <c r="F1" t="s">
        <v>28</v>
      </c>
      <c r="G1" t="s">
        <v>30</v>
      </c>
      <c r="H1" t="s">
        <v>32</v>
      </c>
      <c r="I1" t="s">
        <v>34</v>
      </c>
      <c r="J1" t="s">
        <v>36</v>
      </c>
    </row>
    <row r="2" spans="1:10">
      <c r="A2" t="s">
        <v>38</v>
      </c>
      <c r="B2" t="s">
        <v>39</v>
      </c>
      <c r="C2" t="str">
        <f>"12/91"</f>
        <v>12/91</v>
      </c>
      <c r="D2" t="str">
        <f>"395/8582"</f>
        <v>395/8582</v>
      </c>
      <c r="E2">
        <v>8.9293531521303295E-4</v>
      </c>
      <c r="F2">
        <v>0.30538387780285697</v>
      </c>
      <c r="G2">
        <v>0.304537939083182</v>
      </c>
      <c r="H2" t="s">
        <v>40</v>
      </c>
      <c r="I2">
        <v>12</v>
      </c>
      <c r="J2" t="str">
        <f t="shared" ref="J2:J65" si="0">IF(F2&lt;0.05,"*","")</f>
        <v/>
      </c>
    </row>
    <row r="3" spans="1:10">
      <c r="A3" t="s">
        <v>41</v>
      </c>
      <c r="B3" t="s">
        <v>42</v>
      </c>
      <c r="C3" t="str">
        <f>"8/91"</f>
        <v>8/91</v>
      </c>
      <c r="D3" t="str">
        <f>"249/8582"</f>
        <v>249/8582</v>
      </c>
      <c r="E3">
        <v>4.7871845114188802E-3</v>
      </c>
      <c r="F3">
        <v>0.52906229249042902</v>
      </c>
      <c r="G3">
        <v>0.52759674597383599</v>
      </c>
      <c r="H3" t="s">
        <v>43</v>
      </c>
      <c r="I3">
        <v>8</v>
      </c>
      <c r="J3" t="str">
        <f t="shared" si="0"/>
        <v/>
      </c>
    </row>
    <row r="4" spans="1:10">
      <c r="A4" t="s">
        <v>44</v>
      </c>
      <c r="B4" t="s">
        <v>45</v>
      </c>
      <c r="C4" t="str">
        <f>"8/91"</f>
        <v>8/91</v>
      </c>
      <c r="D4" t="str">
        <f>"250/8582"</f>
        <v>250/8582</v>
      </c>
      <c r="E4">
        <v>4.9032003184733804E-3</v>
      </c>
      <c r="F4">
        <v>0.52906229249042902</v>
      </c>
      <c r="G4">
        <v>0.52759674597383599</v>
      </c>
      <c r="H4" t="s">
        <v>43</v>
      </c>
      <c r="I4">
        <v>8</v>
      </c>
      <c r="J4" t="str">
        <f t="shared" si="0"/>
        <v/>
      </c>
    </row>
    <row r="5" spans="1:10">
      <c r="A5" t="s">
        <v>46</v>
      </c>
      <c r="B5" t="s">
        <v>47</v>
      </c>
      <c r="C5" t="str">
        <f>"2/91"</f>
        <v>2/91</v>
      </c>
      <c r="D5" t="str">
        <f>"13/8582"</f>
        <v>13/8582</v>
      </c>
      <c r="E5">
        <v>8.0395606904201493E-3</v>
      </c>
      <c r="F5">
        <v>0.52906229249042902</v>
      </c>
      <c r="G5">
        <v>0.52759674597383599</v>
      </c>
      <c r="H5" t="s">
        <v>48</v>
      </c>
      <c r="I5">
        <v>2</v>
      </c>
      <c r="J5" t="str">
        <f t="shared" si="0"/>
        <v/>
      </c>
    </row>
    <row r="6" spans="1:10">
      <c r="A6" t="s">
        <v>49</v>
      </c>
      <c r="B6" t="s">
        <v>50</v>
      </c>
      <c r="C6" t="str">
        <f>"7/91"</f>
        <v>7/91</v>
      </c>
      <c r="D6" t="str">
        <f>"230/8582"</f>
        <v>230/8582</v>
      </c>
      <c r="E6">
        <v>1.09042457208089E-2</v>
      </c>
      <c r="F6">
        <v>0.52906229249042902</v>
      </c>
      <c r="G6">
        <v>0.52759674597383599</v>
      </c>
      <c r="H6" t="s">
        <v>51</v>
      </c>
      <c r="I6">
        <v>7</v>
      </c>
      <c r="J6" t="str">
        <f t="shared" si="0"/>
        <v/>
      </c>
    </row>
    <row r="7" spans="1:10">
      <c r="A7" t="s">
        <v>52</v>
      </c>
      <c r="B7" t="s">
        <v>53</v>
      </c>
      <c r="C7" t="str">
        <f>"2/91"</f>
        <v>2/91</v>
      </c>
      <c r="D7" t="str">
        <f>"17/8582"</f>
        <v>17/8582</v>
      </c>
      <c r="E7">
        <v>1.36377136973799E-2</v>
      </c>
      <c r="F7">
        <v>0.52906229249042902</v>
      </c>
      <c r="G7">
        <v>0.52759674597383599</v>
      </c>
      <c r="H7" t="s">
        <v>54</v>
      </c>
      <c r="I7">
        <v>2</v>
      </c>
      <c r="J7" t="str">
        <f t="shared" si="0"/>
        <v/>
      </c>
    </row>
    <row r="8" spans="1:10">
      <c r="A8" t="s">
        <v>55</v>
      </c>
      <c r="B8" t="s">
        <v>56</v>
      </c>
      <c r="C8" t="str">
        <f>"10/91"</f>
        <v>10/91</v>
      </c>
      <c r="D8" t="str">
        <f>"447/8582"</f>
        <v>447/8582</v>
      </c>
      <c r="E8">
        <v>1.9533537956744701E-2</v>
      </c>
      <c r="F8">
        <v>0.52906229249042902</v>
      </c>
      <c r="G8">
        <v>0.52759674597383599</v>
      </c>
      <c r="H8" t="s">
        <v>57</v>
      </c>
      <c r="I8">
        <v>10</v>
      </c>
      <c r="J8" t="str">
        <f t="shared" si="0"/>
        <v/>
      </c>
    </row>
    <row r="9" spans="1:10">
      <c r="A9" t="s">
        <v>58</v>
      </c>
      <c r="B9" t="s">
        <v>59</v>
      </c>
      <c r="C9" t="str">
        <f>"4/91"</f>
        <v>4/91</v>
      </c>
      <c r="D9" t="str">
        <f>"106/8582"</f>
        <v>106/8582</v>
      </c>
      <c r="E9">
        <v>2.59003799719601E-2</v>
      </c>
      <c r="F9">
        <v>0.52906229249042902</v>
      </c>
      <c r="G9">
        <v>0.52759674597383599</v>
      </c>
      <c r="H9" t="s">
        <v>60</v>
      </c>
      <c r="I9">
        <v>4</v>
      </c>
      <c r="J9" t="str">
        <f t="shared" si="0"/>
        <v/>
      </c>
    </row>
    <row r="10" spans="1:10">
      <c r="A10" t="s">
        <v>61</v>
      </c>
      <c r="B10" t="s">
        <v>62</v>
      </c>
      <c r="C10" t="str">
        <f>"3/91"</f>
        <v>3/91</v>
      </c>
      <c r="D10" t="str">
        <f>"63/8582"</f>
        <v>63/8582</v>
      </c>
      <c r="E10">
        <v>2.8999058245124699E-2</v>
      </c>
      <c r="F10">
        <v>0.52906229249042902</v>
      </c>
      <c r="G10">
        <v>0.52759674597383599</v>
      </c>
      <c r="H10" t="s">
        <v>63</v>
      </c>
      <c r="I10">
        <v>3</v>
      </c>
      <c r="J10" t="str">
        <f t="shared" si="0"/>
        <v/>
      </c>
    </row>
    <row r="11" spans="1:10">
      <c r="A11" t="s">
        <v>64</v>
      </c>
      <c r="B11" t="s">
        <v>65</v>
      </c>
      <c r="C11" t="str">
        <f>"3/91"</f>
        <v>3/91</v>
      </c>
      <c r="D11" t="str">
        <f>"63/8582"</f>
        <v>63/8582</v>
      </c>
      <c r="E11">
        <v>2.8999058245124699E-2</v>
      </c>
      <c r="F11">
        <v>0.52906229249042902</v>
      </c>
      <c r="G11">
        <v>0.52759674597383599</v>
      </c>
      <c r="H11" t="s">
        <v>66</v>
      </c>
      <c r="I11">
        <v>3</v>
      </c>
      <c r="J11" t="str">
        <f t="shared" si="0"/>
        <v/>
      </c>
    </row>
    <row r="12" spans="1:10">
      <c r="A12" t="s">
        <v>67</v>
      </c>
      <c r="B12" t="s">
        <v>68</v>
      </c>
      <c r="C12" t="str">
        <f>"5/91"</f>
        <v>5/91</v>
      </c>
      <c r="D12" t="str">
        <f>"163/8582"</f>
        <v>163/8582</v>
      </c>
      <c r="E12">
        <v>2.92440413790441E-2</v>
      </c>
      <c r="F12">
        <v>0.52906229249042902</v>
      </c>
      <c r="G12">
        <v>0.52759674597383599</v>
      </c>
      <c r="H12" t="s">
        <v>69</v>
      </c>
      <c r="I12">
        <v>5</v>
      </c>
      <c r="J12" t="str">
        <f t="shared" si="0"/>
        <v/>
      </c>
    </row>
    <row r="13" spans="1:10">
      <c r="A13" t="s">
        <v>70</v>
      </c>
      <c r="B13" t="s">
        <v>71</v>
      </c>
      <c r="C13" t="str">
        <f>"2/91"</f>
        <v>2/91</v>
      </c>
      <c r="D13" t="str">
        <f>"27/8582"</f>
        <v>27/8582</v>
      </c>
      <c r="E13">
        <v>3.2873287120692402E-2</v>
      </c>
      <c r="F13">
        <v>0.52906229249042902</v>
      </c>
      <c r="G13">
        <v>0.52759674597383599</v>
      </c>
      <c r="H13" t="s">
        <v>72</v>
      </c>
      <c r="I13">
        <v>2</v>
      </c>
      <c r="J13" t="str">
        <f t="shared" si="0"/>
        <v/>
      </c>
    </row>
    <row r="14" spans="1:10">
      <c r="A14" t="s">
        <v>73</v>
      </c>
      <c r="B14" t="s">
        <v>74</v>
      </c>
      <c r="C14" t="str">
        <f>"5/91"</f>
        <v>5/91</v>
      </c>
      <c r="D14" t="str">
        <f>"171/8582"</f>
        <v>171/8582</v>
      </c>
      <c r="E14">
        <v>3.4920261732741001E-2</v>
      </c>
      <c r="F14">
        <v>0.52906229249042902</v>
      </c>
      <c r="G14">
        <v>0.52759674597383599</v>
      </c>
      <c r="H14" t="s">
        <v>75</v>
      </c>
      <c r="I14">
        <v>5</v>
      </c>
      <c r="J14" t="str">
        <f t="shared" si="0"/>
        <v/>
      </c>
    </row>
    <row r="15" spans="1:10">
      <c r="A15" t="s">
        <v>76</v>
      </c>
      <c r="B15" t="s">
        <v>77</v>
      </c>
      <c r="C15" t="str">
        <f>"3/91"</f>
        <v>3/91</v>
      </c>
      <c r="D15" t="str">
        <f>"70/8582"</f>
        <v>70/8582</v>
      </c>
      <c r="E15">
        <v>3.7929815589667501E-2</v>
      </c>
      <c r="F15">
        <v>0.52906229249042902</v>
      </c>
      <c r="G15">
        <v>0.52759674597383599</v>
      </c>
      <c r="H15" t="s">
        <v>78</v>
      </c>
      <c r="I15">
        <v>3</v>
      </c>
      <c r="J15" t="str">
        <f t="shared" si="0"/>
        <v/>
      </c>
    </row>
    <row r="16" spans="1:10">
      <c r="A16" t="s">
        <v>79</v>
      </c>
      <c r="B16" t="s">
        <v>80</v>
      </c>
      <c r="C16" t="str">
        <f t="shared" ref="C16:C21" si="1">"2/91"</f>
        <v>2/91</v>
      </c>
      <c r="D16" t="str">
        <f>"30/8582"</f>
        <v>30/8582</v>
      </c>
      <c r="E16">
        <v>3.9918426500615597E-2</v>
      </c>
      <c r="F16">
        <v>0.52906229249042902</v>
      </c>
      <c r="G16">
        <v>0.52759674597383599</v>
      </c>
      <c r="H16" t="s">
        <v>81</v>
      </c>
      <c r="I16">
        <v>2</v>
      </c>
      <c r="J16" t="str">
        <f t="shared" si="0"/>
        <v/>
      </c>
    </row>
    <row r="17" spans="1:10">
      <c r="A17" t="s">
        <v>82</v>
      </c>
      <c r="B17" t="s">
        <v>83</v>
      </c>
      <c r="C17" t="str">
        <f t="shared" si="1"/>
        <v>2/91</v>
      </c>
      <c r="D17" t="str">
        <f>"32/8582"</f>
        <v>32/8582</v>
      </c>
      <c r="E17">
        <v>4.49031747703484E-2</v>
      </c>
      <c r="F17">
        <v>0.52906229249042902</v>
      </c>
      <c r="G17">
        <v>0.52759674597383599</v>
      </c>
      <c r="H17" t="s">
        <v>84</v>
      </c>
      <c r="I17">
        <v>2</v>
      </c>
      <c r="J17" t="str">
        <f t="shared" si="0"/>
        <v/>
      </c>
    </row>
    <row r="18" spans="1:10">
      <c r="A18" t="s">
        <v>85</v>
      </c>
      <c r="B18" t="s">
        <v>86</v>
      </c>
      <c r="C18" t="str">
        <f t="shared" si="1"/>
        <v>2/91</v>
      </c>
      <c r="D18" t="str">
        <f>"33/8582"</f>
        <v>33/8582</v>
      </c>
      <c r="E18">
        <v>4.7477588339288501E-2</v>
      </c>
      <c r="F18">
        <v>0.52906229249042902</v>
      </c>
      <c r="G18">
        <v>0.52759674597383599</v>
      </c>
      <c r="H18" t="s">
        <v>87</v>
      </c>
      <c r="I18">
        <v>2</v>
      </c>
      <c r="J18" t="str">
        <f t="shared" si="0"/>
        <v/>
      </c>
    </row>
    <row r="19" spans="1:10">
      <c r="A19" t="s">
        <v>88</v>
      </c>
      <c r="B19" t="s">
        <v>89</v>
      </c>
      <c r="C19" t="str">
        <f t="shared" si="1"/>
        <v>2/91</v>
      </c>
      <c r="D19" t="str">
        <f>"33/8582"</f>
        <v>33/8582</v>
      </c>
      <c r="E19">
        <v>4.7477588339288501E-2</v>
      </c>
      <c r="F19">
        <v>0.52906229249042902</v>
      </c>
      <c r="G19">
        <v>0.52759674597383599</v>
      </c>
      <c r="H19" t="s">
        <v>90</v>
      </c>
      <c r="I19">
        <v>2</v>
      </c>
      <c r="J19" t="str">
        <f t="shared" si="0"/>
        <v/>
      </c>
    </row>
    <row r="20" spans="1:10">
      <c r="A20" t="s">
        <v>91</v>
      </c>
      <c r="B20" t="s">
        <v>92</v>
      </c>
      <c r="C20" t="str">
        <f t="shared" si="1"/>
        <v>2/91</v>
      </c>
      <c r="D20" t="str">
        <f>"35/8582"</f>
        <v>35/8582</v>
      </c>
      <c r="E20">
        <v>5.2783468859051601E-2</v>
      </c>
      <c r="F20">
        <v>0.52906229249042902</v>
      </c>
      <c r="G20">
        <v>0.52759674597383599</v>
      </c>
      <c r="H20" t="s">
        <v>72</v>
      </c>
      <c r="I20">
        <v>2</v>
      </c>
      <c r="J20" t="str">
        <f t="shared" si="0"/>
        <v/>
      </c>
    </row>
    <row r="21" spans="1:10">
      <c r="A21" t="s">
        <v>93</v>
      </c>
      <c r="B21" t="s">
        <v>94</v>
      </c>
      <c r="C21" t="str">
        <f t="shared" si="1"/>
        <v>2/91</v>
      </c>
      <c r="D21" t="str">
        <f>"35/8582"</f>
        <v>35/8582</v>
      </c>
      <c r="E21">
        <v>5.2783468859051601E-2</v>
      </c>
      <c r="F21">
        <v>0.52906229249042902</v>
      </c>
      <c r="G21">
        <v>0.52759674597383599</v>
      </c>
      <c r="H21" t="s">
        <v>95</v>
      </c>
      <c r="I21">
        <v>2</v>
      </c>
      <c r="J21" t="str">
        <f t="shared" si="0"/>
        <v/>
      </c>
    </row>
    <row r="22" spans="1:10">
      <c r="A22" t="s">
        <v>96</v>
      </c>
      <c r="B22" t="s">
        <v>97</v>
      </c>
      <c r="C22" t="str">
        <f>"6/91"</f>
        <v>6/91</v>
      </c>
      <c r="D22" t="str">
        <f>"256/8582"</f>
        <v>256/8582</v>
      </c>
      <c r="E22">
        <v>5.4117443642566203E-2</v>
      </c>
      <c r="F22">
        <v>0.52906229249042902</v>
      </c>
      <c r="G22">
        <v>0.52759674597383599</v>
      </c>
      <c r="H22" t="s">
        <v>98</v>
      </c>
      <c r="I22">
        <v>6</v>
      </c>
      <c r="J22" t="str">
        <f t="shared" si="0"/>
        <v/>
      </c>
    </row>
    <row r="23" spans="1:10">
      <c r="A23" t="s">
        <v>99</v>
      </c>
      <c r="B23" t="s">
        <v>100</v>
      </c>
      <c r="C23" t="str">
        <f>"2/91"</f>
        <v>2/91</v>
      </c>
      <c r="D23" t="str">
        <f>"36/8582"</f>
        <v>36/8582</v>
      </c>
      <c r="E23">
        <v>5.5512194778142801E-2</v>
      </c>
      <c r="F23">
        <v>0.52906229249042902</v>
      </c>
      <c r="G23">
        <v>0.52759674597383599</v>
      </c>
      <c r="H23" t="s">
        <v>101</v>
      </c>
      <c r="I23">
        <v>2</v>
      </c>
      <c r="J23" t="str">
        <f t="shared" si="0"/>
        <v/>
      </c>
    </row>
    <row r="24" spans="1:10">
      <c r="A24" t="s">
        <v>102</v>
      </c>
      <c r="B24" t="s">
        <v>103</v>
      </c>
      <c r="C24" t="str">
        <f>"2/91"</f>
        <v>2/91</v>
      </c>
      <c r="D24" t="str">
        <f>"36/8582"</f>
        <v>36/8582</v>
      </c>
      <c r="E24">
        <v>5.5512194778142801E-2</v>
      </c>
      <c r="F24">
        <v>0.52906229249042902</v>
      </c>
      <c r="G24">
        <v>0.52759674597383599</v>
      </c>
      <c r="H24" t="s">
        <v>90</v>
      </c>
      <c r="I24">
        <v>2</v>
      </c>
      <c r="J24" t="str">
        <f t="shared" si="0"/>
        <v/>
      </c>
    </row>
    <row r="25" spans="1:10">
      <c r="A25" t="s">
        <v>104</v>
      </c>
      <c r="B25" t="s">
        <v>105</v>
      </c>
      <c r="C25" t="str">
        <f>"2/91"</f>
        <v>2/91</v>
      </c>
      <c r="D25" t="str">
        <f>"36/8582"</f>
        <v>36/8582</v>
      </c>
      <c r="E25">
        <v>5.5512194778142801E-2</v>
      </c>
      <c r="F25">
        <v>0.52906229249042902</v>
      </c>
      <c r="G25">
        <v>0.52759674597383599</v>
      </c>
      <c r="H25" t="s">
        <v>106</v>
      </c>
      <c r="I25">
        <v>2</v>
      </c>
      <c r="J25" t="str">
        <f t="shared" si="0"/>
        <v/>
      </c>
    </row>
    <row r="26" spans="1:10">
      <c r="A26" t="s">
        <v>107</v>
      </c>
      <c r="B26" t="s">
        <v>108</v>
      </c>
      <c r="C26" t="str">
        <f>"3/91"</f>
        <v>3/91</v>
      </c>
      <c r="D26" t="str">
        <f>"84/8582"</f>
        <v>84/8582</v>
      </c>
      <c r="E26">
        <v>5.9477082550416199E-2</v>
      </c>
      <c r="F26">
        <v>0.52906229249042902</v>
      </c>
      <c r="G26">
        <v>0.52759674597383599</v>
      </c>
      <c r="H26" t="s">
        <v>109</v>
      </c>
      <c r="I26">
        <v>3</v>
      </c>
      <c r="J26" t="str">
        <f t="shared" si="0"/>
        <v/>
      </c>
    </row>
    <row r="27" spans="1:10">
      <c r="A27" t="s">
        <v>110</v>
      </c>
      <c r="B27" t="s">
        <v>111</v>
      </c>
      <c r="C27" t="str">
        <f>"2/91"</f>
        <v>2/91</v>
      </c>
      <c r="D27" t="str">
        <f>"39/8582"</f>
        <v>39/8582</v>
      </c>
      <c r="E27">
        <v>6.3985541000198903E-2</v>
      </c>
      <c r="F27">
        <v>0.52906229249042902</v>
      </c>
      <c r="G27">
        <v>0.52759674597383599</v>
      </c>
      <c r="H27" t="s">
        <v>84</v>
      </c>
      <c r="I27">
        <v>2</v>
      </c>
      <c r="J27" t="str">
        <f t="shared" si="0"/>
        <v/>
      </c>
    </row>
    <row r="28" spans="1:10">
      <c r="A28" t="s">
        <v>112</v>
      </c>
      <c r="B28" t="s">
        <v>113</v>
      </c>
      <c r="C28" t="str">
        <f>"2/91"</f>
        <v>2/91</v>
      </c>
      <c r="D28" t="str">
        <f>"40/8582"</f>
        <v>40/8582</v>
      </c>
      <c r="E28">
        <v>6.6901403479449006E-2</v>
      </c>
      <c r="F28">
        <v>0.52906229249042902</v>
      </c>
      <c r="G28">
        <v>0.52759674597383599</v>
      </c>
      <c r="H28" t="s">
        <v>114</v>
      </c>
      <c r="I28">
        <v>2</v>
      </c>
      <c r="J28" t="str">
        <f t="shared" si="0"/>
        <v/>
      </c>
    </row>
    <row r="29" spans="1:10">
      <c r="A29" t="s">
        <v>115</v>
      </c>
      <c r="B29" t="s">
        <v>116</v>
      </c>
      <c r="C29" t="str">
        <f>"2/91"</f>
        <v>2/91</v>
      </c>
      <c r="D29" t="str">
        <f>"41/8582"</f>
        <v>41/8582</v>
      </c>
      <c r="E29">
        <v>6.9860871992449794E-2</v>
      </c>
      <c r="F29">
        <v>0.52906229249042902</v>
      </c>
      <c r="G29">
        <v>0.52759674597383599</v>
      </c>
      <c r="H29" t="s">
        <v>114</v>
      </c>
      <c r="I29">
        <v>2</v>
      </c>
      <c r="J29" t="str">
        <f t="shared" si="0"/>
        <v/>
      </c>
    </row>
    <row r="30" spans="1:10">
      <c r="A30" t="s">
        <v>117</v>
      </c>
      <c r="B30" t="s">
        <v>118</v>
      </c>
      <c r="C30" t="str">
        <f>"3/91"</f>
        <v>3/91</v>
      </c>
      <c r="D30" t="str">
        <f>"91/8582"</f>
        <v>91/8582</v>
      </c>
      <c r="E30">
        <v>7.1995581273829407E-2</v>
      </c>
      <c r="F30">
        <v>0.52906229249042902</v>
      </c>
      <c r="G30">
        <v>0.52759674597383599</v>
      </c>
      <c r="H30" t="s">
        <v>119</v>
      </c>
      <c r="I30">
        <v>3</v>
      </c>
      <c r="J30" t="str">
        <f t="shared" si="0"/>
        <v/>
      </c>
    </row>
    <row r="31" spans="1:10">
      <c r="A31" t="s">
        <v>120</v>
      </c>
      <c r="B31" t="s">
        <v>121</v>
      </c>
      <c r="C31" t="str">
        <f>"3/91"</f>
        <v>3/91</v>
      </c>
      <c r="D31" t="str">
        <f>"91/8582"</f>
        <v>91/8582</v>
      </c>
      <c r="E31">
        <v>7.1995581273829407E-2</v>
      </c>
      <c r="F31">
        <v>0.52906229249042902</v>
      </c>
      <c r="G31">
        <v>0.52759674597383599</v>
      </c>
      <c r="H31" t="s">
        <v>122</v>
      </c>
      <c r="I31">
        <v>3</v>
      </c>
      <c r="J31" t="str">
        <f t="shared" si="0"/>
        <v/>
      </c>
    </row>
    <row r="32" spans="1:10">
      <c r="A32" t="s">
        <v>123</v>
      </c>
      <c r="B32" t="s">
        <v>124</v>
      </c>
      <c r="C32" t="str">
        <f>"2/91"</f>
        <v>2/91</v>
      </c>
      <c r="D32" t="str">
        <f>"42/8582"</f>
        <v>42/8582</v>
      </c>
      <c r="E32">
        <v>7.2862717627466697E-2</v>
      </c>
      <c r="F32">
        <v>0.52906229249042902</v>
      </c>
      <c r="G32">
        <v>0.52759674597383599</v>
      </c>
      <c r="H32" t="s">
        <v>114</v>
      </c>
      <c r="I32">
        <v>2</v>
      </c>
      <c r="J32" t="str">
        <f t="shared" si="0"/>
        <v/>
      </c>
    </row>
    <row r="33" spans="1:10">
      <c r="A33" t="s">
        <v>125</v>
      </c>
      <c r="B33" t="s">
        <v>126</v>
      </c>
      <c r="C33" t="str">
        <f>"2/91"</f>
        <v>2/91</v>
      </c>
      <c r="D33" t="str">
        <f>"44/8582"</f>
        <v>44/8582</v>
      </c>
      <c r="E33">
        <v>7.8988727546405402E-2</v>
      </c>
      <c r="F33">
        <v>0.52906229249042902</v>
      </c>
      <c r="G33">
        <v>0.52759674597383599</v>
      </c>
      <c r="H33" t="s">
        <v>127</v>
      </c>
      <c r="I33">
        <v>2</v>
      </c>
      <c r="J33" t="str">
        <f t="shared" si="0"/>
        <v/>
      </c>
    </row>
    <row r="34" spans="1:10">
      <c r="A34" t="s">
        <v>128</v>
      </c>
      <c r="B34" t="s">
        <v>129</v>
      </c>
      <c r="C34" t="str">
        <f>"5/91"</f>
        <v>5/91</v>
      </c>
      <c r="D34" t="str">
        <f>"218/8582"</f>
        <v>218/8582</v>
      </c>
      <c r="E34">
        <v>8.1473607533077294E-2</v>
      </c>
      <c r="F34">
        <v>0.52906229249042902</v>
      </c>
      <c r="G34">
        <v>0.52759674597383599</v>
      </c>
      <c r="H34" t="s">
        <v>130</v>
      </c>
      <c r="I34">
        <v>5</v>
      </c>
      <c r="J34" t="str">
        <f t="shared" si="0"/>
        <v/>
      </c>
    </row>
    <row r="35" spans="1:10">
      <c r="A35" t="s">
        <v>131</v>
      </c>
      <c r="B35" t="s">
        <v>132</v>
      </c>
      <c r="C35" t="str">
        <f>"2/91"</f>
        <v>2/91</v>
      </c>
      <c r="D35" t="str">
        <f>"46/8582"</f>
        <v>46/8582</v>
      </c>
      <c r="E35">
        <v>8.5270009604712399E-2</v>
      </c>
      <c r="F35">
        <v>0.52906229249042902</v>
      </c>
      <c r="G35">
        <v>0.52759674597383599</v>
      </c>
      <c r="H35" t="s">
        <v>106</v>
      </c>
      <c r="I35">
        <v>2</v>
      </c>
      <c r="J35" t="str">
        <f t="shared" si="0"/>
        <v/>
      </c>
    </row>
    <row r="36" spans="1:10">
      <c r="A36" t="s">
        <v>133</v>
      </c>
      <c r="B36" t="s">
        <v>134</v>
      </c>
      <c r="C36" t="str">
        <f>"2/91"</f>
        <v>2/91</v>
      </c>
      <c r="D36" t="str">
        <f>"47/8582"</f>
        <v>47/8582</v>
      </c>
      <c r="E36">
        <v>8.8466019594715006E-2</v>
      </c>
      <c r="F36">
        <v>0.52906229249042902</v>
      </c>
      <c r="G36">
        <v>0.52759674597383599</v>
      </c>
      <c r="H36" t="s">
        <v>135</v>
      </c>
      <c r="I36">
        <v>2</v>
      </c>
      <c r="J36" t="str">
        <f t="shared" si="0"/>
        <v/>
      </c>
    </row>
    <row r="37" spans="1:10">
      <c r="A37" t="s">
        <v>136</v>
      </c>
      <c r="B37" t="s">
        <v>137</v>
      </c>
      <c r="C37" t="str">
        <f>"2/91"</f>
        <v>2/91</v>
      </c>
      <c r="D37" t="str">
        <f>"48/8582"</f>
        <v>48/8582</v>
      </c>
      <c r="E37">
        <v>9.1697456689163306E-2</v>
      </c>
      <c r="F37">
        <v>0.52906229249042902</v>
      </c>
      <c r="G37">
        <v>0.52759674597383599</v>
      </c>
      <c r="H37" t="s">
        <v>138</v>
      </c>
      <c r="I37">
        <v>2</v>
      </c>
      <c r="J37" t="str">
        <f t="shared" si="0"/>
        <v/>
      </c>
    </row>
    <row r="38" spans="1:10">
      <c r="A38" t="s">
        <v>139</v>
      </c>
      <c r="B38" t="s">
        <v>140</v>
      </c>
      <c r="C38" t="str">
        <f>"2/91"</f>
        <v>2/91</v>
      </c>
      <c r="D38" t="str">
        <f>"48/8582"</f>
        <v>48/8582</v>
      </c>
      <c r="E38">
        <v>9.1697456689163306E-2</v>
      </c>
      <c r="F38">
        <v>0.52906229249042902</v>
      </c>
      <c r="G38">
        <v>0.52759674597383599</v>
      </c>
      <c r="H38" t="s">
        <v>141</v>
      </c>
      <c r="I38">
        <v>2</v>
      </c>
      <c r="J38" t="str">
        <f t="shared" si="0"/>
        <v/>
      </c>
    </row>
    <row r="39" spans="1:10">
      <c r="A39" t="s">
        <v>142</v>
      </c>
      <c r="B39" t="s">
        <v>143</v>
      </c>
      <c r="C39" t="str">
        <f t="shared" ref="C39:C49" si="2">"1/91"</f>
        <v>1/91</v>
      </c>
      <c r="D39" t="str">
        <f t="shared" ref="D39:D44" si="3">"10/8582"</f>
        <v>10/8582</v>
      </c>
      <c r="E39">
        <v>0.101167260368887</v>
      </c>
      <c r="F39">
        <v>0.52906229249042902</v>
      </c>
      <c r="G39">
        <v>0.52759674597383599</v>
      </c>
      <c r="H39" t="s">
        <v>144</v>
      </c>
      <c r="I39">
        <v>1</v>
      </c>
      <c r="J39" t="str">
        <f t="shared" si="0"/>
        <v/>
      </c>
    </row>
    <row r="40" spans="1:10">
      <c r="A40" t="s">
        <v>145</v>
      </c>
      <c r="B40" t="s">
        <v>146</v>
      </c>
      <c r="C40" t="str">
        <f t="shared" si="2"/>
        <v>1/91</v>
      </c>
      <c r="D40" t="str">
        <f t="shared" si="3"/>
        <v>10/8582</v>
      </c>
      <c r="E40">
        <v>0.101167260368887</v>
      </c>
      <c r="F40">
        <v>0.52906229249042902</v>
      </c>
      <c r="G40">
        <v>0.52759674597383599</v>
      </c>
      <c r="H40" t="s">
        <v>147</v>
      </c>
      <c r="I40">
        <v>1</v>
      </c>
      <c r="J40" t="str">
        <f t="shared" si="0"/>
        <v/>
      </c>
    </row>
    <row r="41" spans="1:10">
      <c r="A41" t="s">
        <v>148</v>
      </c>
      <c r="B41" t="s">
        <v>149</v>
      </c>
      <c r="C41" t="str">
        <f t="shared" si="2"/>
        <v>1/91</v>
      </c>
      <c r="D41" t="str">
        <f t="shared" si="3"/>
        <v>10/8582</v>
      </c>
      <c r="E41">
        <v>0.101167260368887</v>
      </c>
      <c r="F41">
        <v>0.52906229249042902</v>
      </c>
      <c r="G41">
        <v>0.52759674597383599</v>
      </c>
      <c r="H41" t="s">
        <v>150</v>
      </c>
      <c r="I41">
        <v>1</v>
      </c>
      <c r="J41" t="str">
        <f t="shared" si="0"/>
        <v/>
      </c>
    </row>
    <row r="42" spans="1:10">
      <c r="A42" t="s">
        <v>151</v>
      </c>
      <c r="B42" t="s">
        <v>152</v>
      </c>
      <c r="C42" t="str">
        <f t="shared" si="2"/>
        <v>1/91</v>
      </c>
      <c r="D42" t="str">
        <f t="shared" si="3"/>
        <v>10/8582</v>
      </c>
      <c r="E42">
        <v>0.101167260368887</v>
      </c>
      <c r="F42">
        <v>0.52906229249042902</v>
      </c>
      <c r="G42">
        <v>0.52759674597383599</v>
      </c>
      <c r="H42" t="s">
        <v>153</v>
      </c>
      <c r="I42">
        <v>1</v>
      </c>
      <c r="J42" t="str">
        <f t="shared" si="0"/>
        <v/>
      </c>
    </row>
    <row r="43" spans="1:10">
      <c r="A43" t="s">
        <v>154</v>
      </c>
      <c r="B43" t="s">
        <v>155</v>
      </c>
      <c r="C43" t="str">
        <f t="shared" si="2"/>
        <v>1/91</v>
      </c>
      <c r="D43" t="str">
        <f t="shared" si="3"/>
        <v>10/8582</v>
      </c>
      <c r="E43">
        <v>0.101167260368887</v>
      </c>
      <c r="F43">
        <v>0.52906229249042902</v>
      </c>
      <c r="G43">
        <v>0.52759674597383599</v>
      </c>
      <c r="H43" t="s">
        <v>156</v>
      </c>
      <c r="I43">
        <v>1</v>
      </c>
      <c r="J43" t="str">
        <f t="shared" si="0"/>
        <v/>
      </c>
    </row>
    <row r="44" spans="1:10">
      <c r="A44" t="s">
        <v>157</v>
      </c>
      <c r="B44" t="s">
        <v>158</v>
      </c>
      <c r="C44" t="str">
        <f t="shared" si="2"/>
        <v>1/91</v>
      </c>
      <c r="D44" t="str">
        <f t="shared" si="3"/>
        <v>10/8582</v>
      </c>
      <c r="E44">
        <v>0.101167260368887</v>
      </c>
      <c r="F44">
        <v>0.52906229249042902</v>
      </c>
      <c r="G44">
        <v>0.52759674597383599</v>
      </c>
      <c r="H44" t="s">
        <v>159</v>
      </c>
      <c r="I44">
        <v>1</v>
      </c>
      <c r="J44" t="str">
        <f t="shared" si="0"/>
        <v/>
      </c>
    </row>
    <row r="45" spans="1:10">
      <c r="A45" t="s">
        <v>160</v>
      </c>
      <c r="B45" t="s">
        <v>161</v>
      </c>
      <c r="C45" t="str">
        <f t="shared" si="2"/>
        <v>1/91</v>
      </c>
      <c r="D45" t="str">
        <f>"11/8582"</f>
        <v>11/8582</v>
      </c>
      <c r="E45">
        <v>0.11070923182320699</v>
      </c>
      <c r="F45">
        <v>0.52906229249042902</v>
      </c>
      <c r="G45">
        <v>0.52759674597383599</v>
      </c>
      <c r="H45" t="s">
        <v>162</v>
      </c>
      <c r="I45">
        <v>1</v>
      </c>
      <c r="J45" t="str">
        <f t="shared" si="0"/>
        <v/>
      </c>
    </row>
    <row r="46" spans="1:10">
      <c r="A46" t="s">
        <v>163</v>
      </c>
      <c r="B46" t="s">
        <v>164</v>
      </c>
      <c r="C46" t="str">
        <f t="shared" si="2"/>
        <v>1/91</v>
      </c>
      <c r="D46" t="str">
        <f>"11/8582"</f>
        <v>11/8582</v>
      </c>
      <c r="E46">
        <v>0.11070923182320699</v>
      </c>
      <c r="F46">
        <v>0.52906229249042902</v>
      </c>
      <c r="G46">
        <v>0.52759674597383599</v>
      </c>
      <c r="H46" t="s">
        <v>162</v>
      </c>
      <c r="I46">
        <v>1</v>
      </c>
      <c r="J46" t="str">
        <f t="shared" si="0"/>
        <v/>
      </c>
    </row>
    <row r="47" spans="1:10">
      <c r="A47" t="s">
        <v>165</v>
      </c>
      <c r="B47" t="s">
        <v>166</v>
      </c>
      <c r="C47" t="str">
        <f t="shared" si="2"/>
        <v>1/91</v>
      </c>
      <c r="D47" t="str">
        <f>"11/8582"</f>
        <v>11/8582</v>
      </c>
      <c r="E47">
        <v>0.11070923182320699</v>
      </c>
      <c r="F47">
        <v>0.52906229249042902</v>
      </c>
      <c r="G47">
        <v>0.52759674597383599</v>
      </c>
      <c r="H47" t="s">
        <v>156</v>
      </c>
      <c r="I47">
        <v>1</v>
      </c>
      <c r="J47" t="str">
        <f t="shared" si="0"/>
        <v/>
      </c>
    </row>
    <row r="48" spans="1:10">
      <c r="A48" t="s">
        <v>167</v>
      </c>
      <c r="B48" t="s">
        <v>168</v>
      </c>
      <c r="C48" t="str">
        <f t="shared" si="2"/>
        <v>1/91</v>
      </c>
      <c r="D48" t="str">
        <f>"11/8582"</f>
        <v>11/8582</v>
      </c>
      <c r="E48">
        <v>0.11070923182320699</v>
      </c>
      <c r="F48">
        <v>0.52906229249042902</v>
      </c>
      <c r="G48">
        <v>0.52759674597383599</v>
      </c>
      <c r="H48" t="s">
        <v>169</v>
      </c>
      <c r="I48">
        <v>1</v>
      </c>
      <c r="J48" t="str">
        <f t="shared" si="0"/>
        <v/>
      </c>
    </row>
    <row r="49" spans="1:10">
      <c r="A49" t="s">
        <v>170</v>
      </c>
      <c r="B49" t="s">
        <v>171</v>
      </c>
      <c r="C49" t="str">
        <f t="shared" si="2"/>
        <v>1/91</v>
      </c>
      <c r="D49" t="str">
        <f>"11/8582"</f>
        <v>11/8582</v>
      </c>
      <c r="E49">
        <v>0.11070923182320699</v>
      </c>
      <c r="F49">
        <v>0.52906229249042902</v>
      </c>
      <c r="G49">
        <v>0.52759674597383599</v>
      </c>
      <c r="H49" t="s">
        <v>162</v>
      </c>
      <c r="I49">
        <v>1</v>
      </c>
      <c r="J49" t="str">
        <f t="shared" si="0"/>
        <v/>
      </c>
    </row>
    <row r="50" spans="1:10">
      <c r="A50" t="s">
        <v>172</v>
      </c>
      <c r="B50" t="s">
        <v>173</v>
      </c>
      <c r="C50" t="str">
        <f t="shared" ref="C50:C55" si="4">"2/91"</f>
        <v>2/91</v>
      </c>
      <c r="D50" t="str">
        <f>"54/8582"</f>
        <v>54/8582</v>
      </c>
      <c r="E50">
        <v>0.11177027903451001</v>
      </c>
      <c r="F50">
        <v>0.52906229249042902</v>
      </c>
      <c r="G50">
        <v>0.52759674597383599</v>
      </c>
      <c r="H50" t="s">
        <v>174</v>
      </c>
      <c r="I50">
        <v>2</v>
      </c>
      <c r="J50" t="str">
        <f t="shared" si="0"/>
        <v/>
      </c>
    </row>
    <row r="51" spans="1:10">
      <c r="A51" t="s">
        <v>175</v>
      </c>
      <c r="B51" t="s">
        <v>176</v>
      </c>
      <c r="C51" t="str">
        <f t="shared" si="4"/>
        <v>2/91</v>
      </c>
      <c r="D51" t="str">
        <f>"55/8582"</f>
        <v>55/8582</v>
      </c>
      <c r="E51">
        <v>0.115220202393398</v>
      </c>
      <c r="F51">
        <v>0.52906229249042902</v>
      </c>
      <c r="G51">
        <v>0.52759674597383599</v>
      </c>
      <c r="H51" t="s">
        <v>177</v>
      </c>
      <c r="I51">
        <v>2</v>
      </c>
      <c r="J51" t="str">
        <f t="shared" si="0"/>
        <v/>
      </c>
    </row>
    <row r="52" spans="1:10">
      <c r="A52" t="s">
        <v>178</v>
      </c>
      <c r="B52" t="s">
        <v>179</v>
      </c>
      <c r="C52" t="str">
        <f t="shared" si="4"/>
        <v>2/91</v>
      </c>
      <c r="D52" t="str">
        <f>"55/8582"</f>
        <v>55/8582</v>
      </c>
      <c r="E52">
        <v>0.115220202393398</v>
      </c>
      <c r="F52">
        <v>0.52906229249042902</v>
      </c>
      <c r="G52">
        <v>0.52759674597383599</v>
      </c>
      <c r="H52" t="s">
        <v>180</v>
      </c>
      <c r="I52">
        <v>2</v>
      </c>
      <c r="J52" t="str">
        <f t="shared" si="0"/>
        <v/>
      </c>
    </row>
    <row r="53" spans="1:10">
      <c r="A53" t="s">
        <v>181</v>
      </c>
      <c r="B53" t="s">
        <v>182</v>
      </c>
      <c r="C53" t="str">
        <f t="shared" si="4"/>
        <v>2/91</v>
      </c>
      <c r="D53" t="str">
        <f>"55/8582"</f>
        <v>55/8582</v>
      </c>
      <c r="E53">
        <v>0.115220202393398</v>
      </c>
      <c r="F53">
        <v>0.52906229249042902</v>
      </c>
      <c r="G53">
        <v>0.52759674597383599</v>
      </c>
      <c r="H53" t="s">
        <v>183</v>
      </c>
      <c r="I53">
        <v>2</v>
      </c>
      <c r="J53" t="str">
        <f t="shared" si="0"/>
        <v/>
      </c>
    </row>
    <row r="54" spans="1:10">
      <c r="A54" t="s">
        <v>184</v>
      </c>
      <c r="B54" t="s">
        <v>185</v>
      </c>
      <c r="C54" t="str">
        <f t="shared" si="4"/>
        <v>2/91</v>
      </c>
      <c r="D54" t="str">
        <f>"55/8582"</f>
        <v>55/8582</v>
      </c>
      <c r="E54">
        <v>0.115220202393398</v>
      </c>
      <c r="F54">
        <v>0.52906229249042902</v>
      </c>
      <c r="G54">
        <v>0.52759674597383599</v>
      </c>
      <c r="H54" t="s">
        <v>183</v>
      </c>
      <c r="I54">
        <v>2</v>
      </c>
      <c r="J54" t="str">
        <f t="shared" si="0"/>
        <v/>
      </c>
    </row>
    <row r="55" spans="1:10">
      <c r="A55" t="s">
        <v>186</v>
      </c>
      <c r="B55" t="s">
        <v>187</v>
      </c>
      <c r="C55" t="str">
        <f t="shared" si="4"/>
        <v>2/91</v>
      </c>
      <c r="D55" t="str">
        <f>"56/8582"</f>
        <v>56/8582</v>
      </c>
      <c r="E55">
        <v>0.118697338053168</v>
      </c>
      <c r="F55">
        <v>0.52906229249042902</v>
      </c>
      <c r="G55">
        <v>0.52759674597383599</v>
      </c>
      <c r="H55" t="s">
        <v>188</v>
      </c>
      <c r="I55">
        <v>2</v>
      </c>
      <c r="J55" t="str">
        <f t="shared" si="0"/>
        <v/>
      </c>
    </row>
    <row r="56" spans="1:10">
      <c r="A56" t="s">
        <v>189</v>
      </c>
      <c r="B56" t="s">
        <v>190</v>
      </c>
      <c r="C56" t="str">
        <f>"1/91"</f>
        <v>1/91</v>
      </c>
      <c r="D56" t="str">
        <f>"12/8582"</f>
        <v>12/8582</v>
      </c>
      <c r="E56">
        <v>0.120151007567471</v>
      </c>
      <c r="F56">
        <v>0.52906229249042902</v>
      </c>
      <c r="G56">
        <v>0.52759674597383599</v>
      </c>
      <c r="H56" t="s">
        <v>191</v>
      </c>
      <c r="I56">
        <v>1</v>
      </c>
      <c r="J56" t="str">
        <f t="shared" si="0"/>
        <v/>
      </c>
    </row>
    <row r="57" spans="1:10">
      <c r="A57" t="s">
        <v>192</v>
      </c>
      <c r="B57" t="s">
        <v>193</v>
      </c>
      <c r="C57" t="str">
        <f>"1/91"</f>
        <v>1/91</v>
      </c>
      <c r="D57" t="str">
        <f>"12/8582"</f>
        <v>12/8582</v>
      </c>
      <c r="E57">
        <v>0.120151007567471</v>
      </c>
      <c r="F57">
        <v>0.52906229249042902</v>
      </c>
      <c r="G57">
        <v>0.52759674597383599</v>
      </c>
      <c r="H57" t="s">
        <v>162</v>
      </c>
      <c r="I57">
        <v>1</v>
      </c>
      <c r="J57" t="str">
        <f t="shared" si="0"/>
        <v/>
      </c>
    </row>
    <row r="58" spans="1:10">
      <c r="A58" t="s">
        <v>194</v>
      </c>
      <c r="B58" t="s">
        <v>195</v>
      </c>
      <c r="C58" t="str">
        <f>"1/91"</f>
        <v>1/91</v>
      </c>
      <c r="D58" t="str">
        <f>"12/8582"</f>
        <v>12/8582</v>
      </c>
      <c r="E58">
        <v>0.120151007567471</v>
      </c>
      <c r="F58">
        <v>0.52906229249042902</v>
      </c>
      <c r="G58">
        <v>0.52759674597383599</v>
      </c>
      <c r="H58" t="s">
        <v>196</v>
      </c>
      <c r="I58">
        <v>1</v>
      </c>
      <c r="J58" t="str">
        <f t="shared" si="0"/>
        <v/>
      </c>
    </row>
    <row r="59" spans="1:10">
      <c r="A59" t="s">
        <v>197</v>
      </c>
      <c r="B59" t="s">
        <v>198</v>
      </c>
      <c r="C59" t="str">
        <f>"1/91"</f>
        <v>1/91</v>
      </c>
      <c r="D59" t="str">
        <f>"12/8582"</f>
        <v>12/8582</v>
      </c>
      <c r="E59">
        <v>0.120151007567471</v>
      </c>
      <c r="F59">
        <v>0.52906229249042902</v>
      </c>
      <c r="G59">
        <v>0.52759674597383599</v>
      </c>
      <c r="H59" t="s">
        <v>196</v>
      </c>
      <c r="I59">
        <v>1</v>
      </c>
      <c r="J59" t="str">
        <f t="shared" si="0"/>
        <v/>
      </c>
    </row>
    <row r="60" spans="1:10">
      <c r="A60" t="s">
        <v>199</v>
      </c>
      <c r="B60" t="s">
        <v>200</v>
      </c>
      <c r="C60" t="str">
        <f>"3/91"</f>
        <v>3/91</v>
      </c>
      <c r="D60" t="str">
        <f>"117/8582"</f>
        <v>117/8582</v>
      </c>
      <c r="E60">
        <v>0.12734867186238799</v>
      </c>
      <c r="F60">
        <v>0.52906229249042902</v>
      </c>
      <c r="G60">
        <v>0.52759674597383599</v>
      </c>
      <c r="H60" t="s">
        <v>201</v>
      </c>
      <c r="I60">
        <v>3</v>
      </c>
      <c r="J60" t="str">
        <f t="shared" si="0"/>
        <v/>
      </c>
    </row>
    <row r="61" spans="1:10">
      <c r="A61" t="s">
        <v>202</v>
      </c>
      <c r="B61" t="s">
        <v>203</v>
      </c>
      <c r="C61" t="str">
        <f>"1/91"</f>
        <v>1/91</v>
      </c>
      <c r="D61" t="str">
        <f>"13/8582"</f>
        <v>13/8582</v>
      </c>
      <c r="E61">
        <v>0.12949362814055801</v>
      </c>
      <c r="F61">
        <v>0.52906229249042902</v>
      </c>
      <c r="G61">
        <v>0.52759674597383599</v>
      </c>
      <c r="H61" t="s">
        <v>162</v>
      </c>
      <c r="I61">
        <v>1</v>
      </c>
      <c r="J61" t="str">
        <f t="shared" si="0"/>
        <v/>
      </c>
    </row>
    <row r="62" spans="1:10">
      <c r="A62" t="s">
        <v>204</v>
      </c>
      <c r="B62" t="s">
        <v>205</v>
      </c>
      <c r="C62" t="str">
        <f>"1/91"</f>
        <v>1/91</v>
      </c>
      <c r="D62" t="str">
        <f>"13/8582"</f>
        <v>13/8582</v>
      </c>
      <c r="E62">
        <v>0.12949362814055801</v>
      </c>
      <c r="F62">
        <v>0.52906229249042902</v>
      </c>
      <c r="G62">
        <v>0.52759674597383599</v>
      </c>
      <c r="H62" t="s">
        <v>206</v>
      </c>
      <c r="I62">
        <v>1</v>
      </c>
      <c r="J62" t="str">
        <f t="shared" si="0"/>
        <v/>
      </c>
    </row>
    <row r="63" spans="1:10">
      <c r="A63" t="s">
        <v>207</v>
      </c>
      <c r="B63" t="s">
        <v>208</v>
      </c>
      <c r="C63" t="str">
        <f>"1/91"</f>
        <v>1/91</v>
      </c>
      <c r="D63" t="str">
        <f>"13/8582"</f>
        <v>13/8582</v>
      </c>
      <c r="E63">
        <v>0.12949362814055801</v>
      </c>
      <c r="F63">
        <v>0.52906229249042902</v>
      </c>
      <c r="G63">
        <v>0.52759674597383599</v>
      </c>
      <c r="H63" t="s">
        <v>153</v>
      </c>
      <c r="I63">
        <v>1</v>
      </c>
      <c r="J63" t="str">
        <f t="shared" si="0"/>
        <v/>
      </c>
    </row>
    <row r="64" spans="1:10">
      <c r="A64" t="s">
        <v>209</v>
      </c>
      <c r="B64" t="s">
        <v>210</v>
      </c>
      <c r="C64" t="str">
        <f>"1/91"</f>
        <v>1/91</v>
      </c>
      <c r="D64" t="str">
        <f>"13/8582"</f>
        <v>13/8582</v>
      </c>
      <c r="E64">
        <v>0.12949362814055801</v>
      </c>
      <c r="F64">
        <v>0.52906229249042902</v>
      </c>
      <c r="G64">
        <v>0.52759674597383599</v>
      </c>
      <c r="H64" t="s">
        <v>211</v>
      </c>
      <c r="I64">
        <v>1</v>
      </c>
      <c r="J64" t="str">
        <f t="shared" si="0"/>
        <v/>
      </c>
    </row>
    <row r="65" spans="1:10">
      <c r="A65" t="s">
        <v>212</v>
      </c>
      <c r="B65" t="s">
        <v>213</v>
      </c>
      <c r="C65" t="str">
        <f>"1/91"</f>
        <v>1/91</v>
      </c>
      <c r="D65" t="str">
        <f>"13/8582"</f>
        <v>13/8582</v>
      </c>
      <c r="E65">
        <v>0.12949362814055801</v>
      </c>
      <c r="F65">
        <v>0.52906229249042902</v>
      </c>
      <c r="G65">
        <v>0.52759674597383599</v>
      </c>
      <c r="H65" t="s">
        <v>162</v>
      </c>
      <c r="I65">
        <v>1</v>
      </c>
      <c r="J65" t="str">
        <f t="shared" si="0"/>
        <v/>
      </c>
    </row>
    <row r="66" spans="1:10">
      <c r="A66" t="s">
        <v>214</v>
      </c>
      <c r="B66" t="s">
        <v>215</v>
      </c>
      <c r="C66" t="str">
        <f>"7/91"</f>
        <v>7/91</v>
      </c>
      <c r="D66" t="str">
        <f>"400/8582"</f>
        <v>400/8582</v>
      </c>
      <c r="E66">
        <v>0.13126123589513</v>
      </c>
      <c r="F66">
        <v>0.52906229249042902</v>
      </c>
      <c r="G66">
        <v>0.52759674597383599</v>
      </c>
      <c r="H66" t="s">
        <v>216</v>
      </c>
      <c r="I66">
        <v>7</v>
      </c>
      <c r="J66" t="str">
        <f t="shared" ref="J66:J129" si="5">IF(F66&lt;0.05,"*","")</f>
        <v/>
      </c>
    </row>
    <row r="67" spans="1:10">
      <c r="A67" t="s">
        <v>217</v>
      </c>
      <c r="B67" t="s">
        <v>218</v>
      </c>
      <c r="C67" t="str">
        <f>"2/91"</f>
        <v>2/91</v>
      </c>
      <c r="D67" t="str">
        <f>"60/8582"</f>
        <v>60/8582</v>
      </c>
      <c r="E67">
        <v>0.13285928748442899</v>
      </c>
      <c r="F67">
        <v>0.52906229249042902</v>
      </c>
      <c r="G67">
        <v>0.52759674597383599</v>
      </c>
      <c r="H67" t="s">
        <v>219</v>
      </c>
      <c r="I67">
        <v>2</v>
      </c>
      <c r="J67" t="str">
        <f t="shared" si="5"/>
        <v/>
      </c>
    </row>
    <row r="68" spans="1:10">
      <c r="A68" t="s">
        <v>220</v>
      </c>
      <c r="B68" t="s">
        <v>221</v>
      </c>
      <c r="C68" t="str">
        <f>"1/91"</f>
        <v>1/91</v>
      </c>
      <c r="D68" t="str">
        <f>"14/8582"</f>
        <v>14/8582</v>
      </c>
      <c r="E68">
        <v>0.13873812339545499</v>
      </c>
      <c r="F68">
        <v>0.52906229249042902</v>
      </c>
      <c r="G68">
        <v>0.52759674597383599</v>
      </c>
      <c r="H68" t="s">
        <v>162</v>
      </c>
      <c r="I68">
        <v>1</v>
      </c>
      <c r="J68" t="str">
        <f t="shared" si="5"/>
        <v/>
      </c>
    </row>
    <row r="69" spans="1:10">
      <c r="A69" t="s">
        <v>222</v>
      </c>
      <c r="B69" t="s">
        <v>223</v>
      </c>
      <c r="C69" t="str">
        <f>"1/91"</f>
        <v>1/91</v>
      </c>
      <c r="D69" t="str">
        <f>"14/8582"</f>
        <v>14/8582</v>
      </c>
      <c r="E69">
        <v>0.13873812339545499</v>
      </c>
      <c r="F69">
        <v>0.52906229249042902</v>
      </c>
      <c r="G69">
        <v>0.52759674597383599</v>
      </c>
      <c r="H69" t="s">
        <v>224</v>
      </c>
      <c r="I69">
        <v>1</v>
      </c>
      <c r="J69" t="str">
        <f t="shared" si="5"/>
        <v/>
      </c>
    </row>
    <row r="70" spans="1:10">
      <c r="A70" t="s">
        <v>225</v>
      </c>
      <c r="B70" t="s">
        <v>226</v>
      </c>
      <c r="C70" t="str">
        <f>"1/91"</f>
        <v>1/91</v>
      </c>
      <c r="D70" t="str">
        <f>"14/8582"</f>
        <v>14/8582</v>
      </c>
      <c r="E70">
        <v>0.13873812339545499</v>
      </c>
      <c r="F70">
        <v>0.52906229249042902</v>
      </c>
      <c r="G70">
        <v>0.52759674597383599</v>
      </c>
      <c r="H70" t="s">
        <v>227</v>
      </c>
      <c r="I70">
        <v>1</v>
      </c>
      <c r="J70" t="str">
        <f t="shared" si="5"/>
        <v/>
      </c>
    </row>
    <row r="71" spans="1:10">
      <c r="A71" t="s">
        <v>228</v>
      </c>
      <c r="B71" t="s">
        <v>229</v>
      </c>
      <c r="C71" t="str">
        <f>"3/91"</f>
        <v>3/91</v>
      </c>
      <c r="D71" t="str">
        <f>"122/8582"</f>
        <v>122/8582</v>
      </c>
      <c r="E71">
        <v>0.139368159050416</v>
      </c>
      <c r="F71">
        <v>0.52906229249042902</v>
      </c>
      <c r="G71">
        <v>0.52759674597383599</v>
      </c>
      <c r="H71" t="s">
        <v>201</v>
      </c>
      <c r="I71">
        <v>3</v>
      </c>
      <c r="J71" t="str">
        <f t="shared" si="5"/>
        <v/>
      </c>
    </row>
    <row r="72" spans="1:10">
      <c r="A72" t="s">
        <v>230</v>
      </c>
      <c r="B72" t="s">
        <v>231</v>
      </c>
      <c r="C72" t="str">
        <f>"2/91"</f>
        <v>2/91</v>
      </c>
      <c r="D72" t="str">
        <f>"64/8582"</f>
        <v>64/8582</v>
      </c>
      <c r="E72">
        <v>0.14738371496452901</v>
      </c>
      <c r="F72">
        <v>0.52906229249042902</v>
      </c>
      <c r="G72">
        <v>0.52759674597383599</v>
      </c>
      <c r="H72" t="s">
        <v>232</v>
      </c>
      <c r="I72">
        <v>2</v>
      </c>
      <c r="J72" t="str">
        <f t="shared" si="5"/>
        <v/>
      </c>
    </row>
    <row r="73" spans="1:10">
      <c r="A73" t="s">
        <v>233</v>
      </c>
      <c r="B73" t="s">
        <v>234</v>
      </c>
      <c r="C73" t="str">
        <f>"2/91"</f>
        <v>2/91</v>
      </c>
      <c r="D73" t="str">
        <f>"64/8582"</f>
        <v>64/8582</v>
      </c>
      <c r="E73">
        <v>0.14738371496452901</v>
      </c>
      <c r="F73">
        <v>0.52906229249042902</v>
      </c>
      <c r="G73">
        <v>0.52759674597383599</v>
      </c>
      <c r="H73" t="s">
        <v>235</v>
      </c>
      <c r="I73">
        <v>2</v>
      </c>
      <c r="J73" t="str">
        <f t="shared" si="5"/>
        <v/>
      </c>
    </row>
    <row r="74" spans="1:10">
      <c r="A74" t="s">
        <v>236</v>
      </c>
      <c r="B74" t="s">
        <v>237</v>
      </c>
      <c r="C74" t="str">
        <f t="shared" ref="C74:C83" si="6">"1/91"</f>
        <v>1/91</v>
      </c>
      <c r="D74" t="str">
        <f t="shared" ref="D74:D83" si="7">"15/8582"</f>
        <v>15/8582</v>
      </c>
      <c r="E74">
        <v>0.14788551260775801</v>
      </c>
      <c r="F74">
        <v>0.52906229249042902</v>
      </c>
      <c r="G74">
        <v>0.52759674597383599</v>
      </c>
      <c r="H74" t="s">
        <v>162</v>
      </c>
      <c r="I74">
        <v>1</v>
      </c>
      <c r="J74" t="str">
        <f t="shared" si="5"/>
        <v/>
      </c>
    </row>
    <row r="75" spans="1:10">
      <c r="A75" t="s">
        <v>238</v>
      </c>
      <c r="B75" t="s">
        <v>239</v>
      </c>
      <c r="C75" t="str">
        <f t="shared" si="6"/>
        <v>1/91</v>
      </c>
      <c r="D75" t="str">
        <f t="shared" si="7"/>
        <v>15/8582</v>
      </c>
      <c r="E75">
        <v>0.14788551260775801</v>
      </c>
      <c r="F75">
        <v>0.52906229249042902</v>
      </c>
      <c r="G75">
        <v>0.52759674597383599</v>
      </c>
      <c r="H75" t="s">
        <v>240</v>
      </c>
      <c r="I75">
        <v>1</v>
      </c>
      <c r="J75" t="str">
        <f t="shared" si="5"/>
        <v/>
      </c>
    </row>
    <row r="76" spans="1:10">
      <c r="A76" t="s">
        <v>241</v>
      </c>
      <c r="B76" t="s">
        <v>242</v>
      </c>
      <c r="C76" t="str">
        <f t="shared" si="6"/>
        <v>1/91</v>
      </c>
      <c r="D76" t="str">
        <f t="shared" si="7"/>
        <v>15/8582</v>
      </c>
      <c r="E76">
        <v>0.14788551260775801</v>
      </c>
      <c r="F76">
        <v>0.52906229249042902</v>
      </c>
      <c r="G76">
        <v>0.52759674597383599</v>
      </c>
      <c r="H76" t="s">
        <v>243</v>
      </c>
      <c r="I76">
        <v>1</v>
      </c>
      <c r="J76" t="str">
        <f t="shared" si="5"/>
        <v/>
      </c>
    </row>
    <row r="77" spans="1:10">
      <c r="A77" t="s">
        <v>244</v>
      </c>
      <c r="B77" t="s">
        <v>245</v>
      </c>
      <c r="C77" t="str">
        <f t="shared" si="6"/>
        <v>1/91</v>
      </c>
      <c r="D77" t="str">
        <f t="shared" si="7"/>
        <v>15/8582</v>
      </c>
      <c r="E77">
        <v>0.14788551260775801</v>
      </c>
      <c r="F77">
        <v>0.52906229249042902</v>
      </c>
      <c r="G77">
        <v>0.52759674597383599</v>
      </c>
      <c r="H77" t="s">
        <v>246</v>
      </c>
      <c r="I77">
        <v>1</v>
      </c>
      <c r="J77" t="str">
        <f t="shared" si="5"/>
        <v/>
      </c>
    </row>
    <row r="78" spans="1:10">
      <c r="A78" t="s">
        <v>247</v>
      </c>
      <c r="B78" t="s">
        <v>248</v>
      </c>
      <c r="C78" t="str">
        <f t="shared" si="6"/>
        <v>1/91</v>
      </c>
      <c r="D78" t="str">
        <f t="shared" si="7"/>
        <v>15/8582</v>
      </c>
      <c r="E78">
        <v>0.14788551260775801</v>
      </c>
      <c r="F78">
        <v>0.52906229249042902</v>
      </c>
      <c r="G78">
        <v>0.52759674597383599</v>
      </c>
      <c r="H78" t="s">
        <v>156</v>
      </c>
      <c r="I78">
        <v>1</v>
      </c>
      <c r="J78" t="str">
        <f t="shared" si="5"/>
        <v/>
      </c>
    </row>
    <row r="79" spans="1:10">
      <c r="A79" t="s">
        <v>249</v>
      </c>
      <c r="B79" t="s">
        <v>250</v>
      </c>
      <c r="C79" t="str">
        <f t="shared" si="6"/>
        <v>1/91</v>
      </c>
      <c r="D79" t="str">
        <f t="shared" si="7"/>
        <v>15/8582</v>
      </c>
      <c r="E79">
        <v>0.14788551260775801</v>
      </c>
      <c r="F79">
        <v>0.52906229249042902</v>
      </c>
      <c r="G79">
        <v>0.52759674597383599</v>
      </c>
      <c r="H79" t="s">
        <v>251</v>
      </c>
      <c r="I79">
        <v>1</v>
      </c>
      <c r="J79" t="str">
        <f t="shared" si="5"/>
        <v/>
      </c>
    </row>
    <row r="80" spans="1:10">
      <c r="A80" t="s">
        <v>252</v>
      </c>
      <c r="B80" t="s">
        <v>253</v>
      </c>
      <c r="C80" t="str">
        <f t="shared" si="6"/>
        <v>1/91</v>
      </c>
      <c r="D80" t="str">
        <f t="shared" si="7"/>
        <v>15/8582</v>
      </c>
      <c r="E80">
        <v>0.14788551260775801</v>
      </c>
      <c r="F80">
        <v>0.52906229249042902</v>
      </c>
      <c r="G80">
        <v>0.52759674597383599</v>
      </c>
      <c r="H80" t="s">
        <v>254</v>
      </c>
      <c r="I80">
        <v>1</v>
      </c>
      <c r="J80" t="str">
        <f t="shared" si="5"/>
        <v/>
      </c>
    </row>
    <row r="81" spans="1:10">
      <c r="A81" t="s">
        <v>255</v>
      </c>
      <c r="B81" t="s">
        <v>256</v>
      </c>
      <c r="C81" t="str">
        <f t="shared" si="6"/>
        <v>1/91</v>
      </c>
      <c r="D81" t="str">
        <f t="shared" si="7"/>
        <v>15/8582</v>
      </c>
      <c r="E81">
        <v>0.14788551260775801</v>
      </c>
      <c r="F81">
        <v>0.52906229249042902</v>
      </c>
      <c r="G81">
        <v>0.52759674597383599</v>
      </c>
      <c r="H81" t="s">
        <v>206</v>
      </c>
      <c r="I81">
        <v>1</v>
      </c>
      <c r="J81" t="str">
        <f t="shared" si="5"/>
        <v/>
      </c>
    </row>
    <row r="82" spans="1:10">
      <c r="A82" t="s">
        <v>257</v>
      </c>
      <c r="B82" t="s">
        <v>258</v>
      </c>
      <c r="C82" t="str">
        <f t="shared" si="6"/>
        <v>1/91</v>
      </c>
      <c r="D82" t="str">
        <f t="shared" si="7"/>
        <v>15/8582</v>
      </c>
      <c r="E82">
        <v>0.14788551260775801</v>
      </c>
      <c r="F82">
        <v>0.52906229249042902</v>
      </c>
      <c r="G82">
        <v>0.52759674597383599</v>
      </c>
      <c r="H82" t="s">
        <v>259</v>
      </c>
      <c r="I82">
        <v>1</v>
      </c>
      <c r="J82" t="str">
        <f t="shared" si="5"/>
        <v/>
      </c>
    </row>
    <row r="83" spans="1:10">
      <c r="A83" t="s">
        <v>260</v>
      </c>
      <c r="B83" t="s">
        <v>261</v>
      </c>
      <c r="C83" t="str">
        <f t="shared" si="6"/>
        <v>1/91</v>
      </c>
      <c r="D83" t="str">
        <f t="shared" si="7"/>
        <v>15/8582</v>
      </c>
      <c r="E83">
        <v>0.14788551260775801</v>
      </c>
      <c r="F83">
        <v>0.52906229249042902</v>
      </c>
      <c r="G83">
        <v>0.52759674597383599</v>
      </c>
      <c r="H83" t="s">
        <v>262</v>
      </c>
      <c r="I83">
        <v>1</v>
      </c>
      <c r="J83" t="str">
        <f t="shared" si="5"/>
        <v/>
      </c>
    </row>
    <row r="84" spans="1:10">
      <c r="A84" t="s">
        <v>263</v>
      </c>
      <c r="B84" t="s">
        <v>264</v>
      </c>
      <c r="C84" t="str">
        <f>"2/91"</f>
        <v>2/91</v>
      </c>
      <c r="D84" t="str">
        <f>"66/8582"</f>
        <v>66/8582</v>
      </c>
      <c r="E84">
        <v>0.15476481401755399</v>
      </c>
      <c r="F84">
        <v>0.52906229249042902</v>
      </c>
      <c r="G84">
        <v>0.52759674597383599</v>
      </c>
      <c r="H84" t="s">
        <v>138</v>
      </c>
      <c r="I84">
        <v>2</v>
      </c>
      <c r="J84" t="str">
        <f t="shared" si="5"/>
        <v/>
      </c>
    </row>
    <row r="85" spans="1:10">
      <c r="A85" t="s">
        <v>265</v>
      </c>
      <c r="B85" t="s">
        <v>266</v>
      </c>
      <c r="C85" t="str">
        <f>"1/91"</f>
        <v>1/91</v>
      </c>
      <c r="D85" t="str">
        <f>"16/8582"</f>
        <v>16/8582</v>
      </c>
      <c r="E85">
        <v>0.156936804583093</v>
      </c>
      <c r="F85">
        <v>0.52906229249042902</v>
      </c>
      <c r="G85">
        <v>0.52759674597383599</v>
      </c>
      <c r="H85" t="s">
        <v>206</v>
      </c>
      <c r="I85">
        <v>1</v>
      </c>
      <c r="J85" t="str">
        <f t="shared" si="5"/>
        <v/>
      </c>
    </row>
    <row r="86" spans="1:10">
      <c r="A86" t="s">
        <v>267</v>
      </c>
      <c r="B86" t="s">
        <v>268</v>
      </c>
      <c r="C86" t="str">
        <f>"1/91"</f>
        <v>1/91</v>
      </c>
      <c r="D86" t="str">
        <f>"16/8582"</f>
        <v>16/8582</v>
      </c>
      <c r="E86">
        <v>0.156936804583093</v>
      </c>
      <c r="F86">
        <v>0.52906229249042902</v>
      </c>
      <c r="G86">
        <v>0.52759674597383599</v>
      </c>
      <c r="H86" t="s">
        <v>269</v>
      </c>
      <c r="I86">
        <v>1</v>
      </c>
      <c r="J86" t="str">
        <f t="shared" si="5"/>
        <v/>
      </c>
    </row>
    <row r="87" spans="1:10">
      <c r="A87" t="s">
        <v>270</v>
      </c>
      <c r="B87" t="s">
        <v>271</v>
      </c>
      <c r="C87" t="str">
        <f>"1/91"</f>
        <v>1/91</v>
      </c>
      <c r="D87" t="str">
        <f>"16/8582"</f>
        <v>16/8582</v>
      </c>
      <c r="E87">
        <v>0.156936804583093</v>
      </c>
      <c r="F87">
        <v>0.52906229249042902</v>
      </c>
      <c r="G87">
        <v>0.52759674597383599</v>
      </c>
      <c r="H87" t="s">
        <v>272</v>
      </c>
      <c r="I87">
        <v>1</v>
      </c>
      <c r="J87" t="str">
        <f t="shared" si="5"/>
        <v/>
      </c>
    </row>
    <row r="88" spans="1:10">
      <c r="A88" t="s">
        <v>273</v>
      </c>
      <c r="B88" t="s">
        <v>274</v>
      </c>
      <c r="C88" t="str">
        <f>"1/91"</f>
        <v>1/91</v>
      </c>
      <c r="D88" t="str">
        <f>"16/8582"</f>
        <v>16/8582</v>
      </c>
      <c r="E88">
        <v>0.156936804583093</v>
      </c>
      <c r="F88">
        <v>0.52906229249042902</v>
      </c>
      <c r="G88">
        <v>0.52759674597383599</v>
      </c>
      <c r="H88" t="s">
        <v>275</v>
      </c>
      <c r="I88">
        <v>1</v>
      </c>
      <c r="J88" t="str">
        <f t="shared" si="5"/>
        <v/>
      </c>
    </row>
    <row r="89" spans="1:10">
      <c r="A89" t="s">
        <v>276</v>
      </c>
      <c r="B89" t="s">
        <v>277</v>
      </c>
      <c r="C89" t="str">
        <f>"1/91"</f>
        <v>1/91</v>
      </c>
      <c r="D89" t="str">
        <f>"16/8582"</f>
        <v>16/8582</v>
      </c>
      <c r="E89">
        <v>0.156936804583093</v>
      </c>
      <c r="F89">
        <v>0.52906229249042902</v>
      </c>
      <c r="G89">
        <v>0.52759674597383599</v>
      </c>
      <c r="H89" t="s">
        <v>278</v>
      </c>
      <c r="I89">
        <v>1</v>
      </c>
      <c r="J89" t="str">
        <f t="shared" si="5"/>
        <v/>
      </c>
    </row>
    <row r="90" spans="1:10">
      <c r="A90" t="s">
        <v>279</v>
      </c>
      <c r="B90" t="s">
        <v>280</v>
      </c>
      <c r="C90" t="str">
        <f>"2/91"</f>
        <v>2/91</v>
      </c>
      <c r="D90" t="str">
        <f>"67/8582"</f>
        <v>67/8582</v>
      </c>
      <c r="E90">
        <v>0.15848224772189901</v>
      </c>
      <c r="F90">
        <v>0.52906229249042902</v>
      </c>
      <c r="G90">
        <v>0.52759674597383599</v>
      </c>
      <c r="H90" t="s">
        <v>281</v>
      </c>
      <c r="I90">
        <v>2</v>
      </c>
      <c r="J90" t="str">
        <f t="shared" si="5"/>
        <v/>
      </c>
    </row>
    <row r="91" spans="1:10">
      <c r="A91" t="s">
        <v>282</v>
      </c>
      <c r="B91" t="s">
        <v>283</v>
      </c>
      <c r="C91" t="str">
        <f>"3/91"</f>
        <v>3/91</v>
      </c>
      <c r="D91" t="str">
        <f>"131/8582"</f>
        <v>131/8582</v>
      </c>
      <c r="E91">
        <v>0.16191680578932599</v>
      </c>
      <c r="F91">
        <v>0.52906229249042902</v>
      </c>
      <c r="G91">
        <v>0.52759674597383599</v>
      </c>
      <c r="H91" t="s">
        <v>284</v>
      </c>
      <c r="I91">
        <v>3</v>
      </c>
      <c r="J91" t="str">
        <f t="shared" si="5"/>
        <v/>
      </c>
    </row>
    <row r="92" spans="1:10">
      <c r="A92" t="s">
        <v>285</v>
      </c>
      <c r="B92" t="s">
        <v>286</v>
      </c>
      <c r="C92" t="str">
        <f>"4/91"</f>
        <v>4/91</v>
      </c>
      <c r="D92" t="str">
        <f>"201/8582"</f>
        <v>201/8582</v>
      </c>
      <c r="E92">
        <v>0.16440621572087599</v>
      </c>
      <c r="F92">
        <v>0.52906229249042902</v>
      </c>
      <c r="G92">
        <v>0.52759674597383599</v>
      </c>
      <c r="H92" t="s">
        <v>287</v>
      </c>
      <c r="I92">
        <v>4</v>
      </c>
      <c r="J92" t="str">
        <f t="shared" si="5"/>
        <v/>
      </c>
    </row>
    <row r="93" spans="1:10">
      <c r="A93" t="s">
        <v>288</v>
      </c>
      <c r="B93" t="s">
        <v>289</v>
      </c>
      <c r="C93" t="str">
        <f t="shared" ref="C93:C100" si="8">"1/91"</f>
        <v>1/91</v>
      </c>
      <c r="D93" t="str">
        <f t="shared" ref="D93:D100" si="9">"17/8582"</f>
        <v>17/8582</v>
      </c>
      <c r="E93">
        <v>0.16589299776345001</v>
      </c>
      <c r="F93">
        <v>0.52906229249042902</v>
      </c>
      <c r="G93">
        <v>0.52759674597383599</v>
      </c>
      <c r="H93" t="s">
        <v>290</v>
      </c>
      <c r="I93">
        <v>1</v>
      </c>
      <c r="J93" t="str">
        <f t="shared" si="5"/>
        <v/>
      </c>
    </row>
    <row r="94" spans="1:10">
      <c r="A94" t="s">
        <v>291</v>
      </c>
      <c r="B94" t="s">
        <v>292</v>
      </c>
      <c r="C94" t="str">
        <f t="shared" si="8"/>
        <v>1/91</v>
      </c>
      <c r="D94" t="str">
        <f t="shared" si="9"/>
        <v>17/8582</v>
      </c>
      <c r="E94">
        <v>0.16589299776345001</v>
      </c>
      <c r="F94">
        <v>0.52906229249042902</v>
      </c>
      <c r="G94">
        <v>0.52759674597383599</v>
      </c>
      <c r="H94" t="s">
        <v>162</v>
      </c>
      <c r="I94">
        <v>1</v>
      </c>
      <c r="J94" t="str">
        <f t="shared" si="5"/>
        <v/>
      </c>
    </row>
    <row r="95" spans="1:10">
      <c r="A95" t="s">
        <v>293</v>
      </c>
      <c r="B95" t="s">
        <v>294</v>
      </c>
      <c r="C95" t="str">
        <f t="shared" si="8"/>
        <v>1/91</v>
      </c>
      <c r="D95" t="str">
        <f t="shared" si="9"/>
        <v>17/8582</v>
      </c>
      <c r="E95">
        <v>0.16589299776345001</v>
      </c>
      <c r="F95">
        <v>0.52906229249042902</v>
      </c>
      <c r="G95">
        <v>0.52759674597383599</v>
      </c>
      <c r="H95" t="s">
        <v>269</v>
      </c>
      <c r="I95">
        <v>1</v>
      </c>
      <c r="J95" t="str">
        <f t="shared" si="5"/>
        <v/>
      </c>
    </row>
    <row r="96" spans="1:10">
      <c r="A96" t="s">
        <v>295</v>
      </c>
      <c r="B96" t="s">
        <v>296</v>
      </c>
      <c r="C96" t="str">
        <f t="shared" si="8"/>
        <v>1/91</v>
      </c>
      <c r="D96" t="str">
        <f t="shared" si="9"/>
        <v>17/8582</v>
      </c>
      <c r="E96">
        <v>0.16589299776345001</v>
      </c>
      <c r="F96">
        <v>0.52906229249042902</v>
      </c>
      <c r="G96">
        <v>0.52759674597383599</v>
      </c>
      <c r="H96" t="s">
        <v>211</v>
      </c>
      <c r="I96">
        <v>1</v>
      </c>
      <c r="J96" t="str">
        <f t="shared" si="5"/>
        <v/>
      </c>
    </row>
    <row r="97" spans="1:10">
      <c r="A97" t="s">
        <v>297</v>
      </c>
      <c r="B97" t="s">
        <v>298</v>
      </c>
      <c r="C97" t="str">
        <f t="shared" si="8"/>
        <v>1/91</v>
      </c>
      <c r="D97" t="str">
        <f t="shared" si="9"/>
        <v>17/8582</v>
      </c>
      <c r="E97">
        <v>0.16589299776345001</v>
      </c>
      <c r="F97">
        <v>0.52906229249042902</v>
      </c>
      <c r="G97">
        <v>0.52759674597383599</v>
      </c>
      <c r="H97" t="s">
        <v>299</v>
      </c>
      <c r="I97">
        <v>1</v>
      </c>
      <c r="J97" t="str">
        <f t="shared" si="5"/>
        <v/>
      </c>
    </row>
    <row r="98" spans="1:10">
      <c r="A98" t="s">
        <v>300</v>
      </c>
      <c r="B98" t="s">
        <v>301</v>
      </c>
      <c r="C98" t="str">
        <f t="shared" si="8"/>
        <v>1/91</v>
      </c>
      <c r="D98" t="str">
        <f t="shared" si="9"/>
        <v>17/8582</v>
      </c>
      <c r="E98">
        <v>0.16589299776345001</v>
      </c>
      <c r="F98">
        <v>0.52906229249042902</v>
      </c>
      <c r="G98">
        <v>0.52759674597383599</v>
      </c>
      <c r="H98" t="s">
        <v>302</v>
      </c>
      <c r="I98">
        <v>1</v>
      </c>
      <c r="J98" t="str">
        <f t="shared" si="5"/>
        <v/>
      </c>
    </row>
    <row r="99" spans="1:10">
      <c r="A99" t="s">
        <v>303</v>
      </c>
      <c r="B99" t="s">
        <v>304</v>
      </c>
      <c r="C99" t="str">
        <f t="shared" si="8"/>
        <v>1/91</v>
      </c>
      <c r="D99" t="str">
        <f t="shared" si="9"/>
        <v>17/8582</v>
      </c>
      <c r="E99">
        <v>0.16589299776345001</v>
      </c>
      <c r="F99">
        <v>0.52906229249042902</v>
      </c>
      <c r="G99">
        <v>0.52759674597383599</v>
      </c>
      <c r="H99" t="s">
        <v>305</v>
      </c>
      <c r="I99">
        <v>1</v>
      </c>
      <c r="J99" t="str">
        <f t="shared" si="5"/>
        <v/>
      </c>
    </row>
    <row r="100" spans="1:10">
      <c r="A100" t="s">
        <v>306</v>
      </c>
      <c r="B100" t="s">
        <v>307</v>
      </c>
      <c r="C100" t="str">
        <f t="shared" si="8"/>
        <v>1/91</v>
      </c>
      <c r="D100" t="str">
        <f t="shared" si="9"/>
        <v>17/8582</v>
      </c>
      <c r="E100">
        <v>0.16589299776345001</v>
      </c>
      <c r="F100">
        <v>0.52906229249042902</v>
      </c>
      <c r="G100">
        <v>0.52759674597383599</v>
      </c>
      <c r="H100" t="s">
        <v>308</v>
      </c>
      <c r="I100">
        <v>1</v>
      </c>
      <c r="J100" t="str">
        <f t="shared" si="5"/>
        <v/>
      </c>
    </row>
    <row r="101" spans="1:10">
      <c r="A101" t="s">
        <v>309</v>
      </c>
      <c r="B101" t="s">
        <v>310</v>
      </c>
      <c r="C101" t="str">
        <f>"2/91"</f>
        <v>2/91</v>
      </c>
      <c r="D101" t="str">
        <f>"69/8582"</f>
        <v>69/8582</v>
      </c>
      <c r="E101">
        <v>0.16596699414225499</v>
      </c>
      <c r="F101">
        <v>0.52906229249042902</v>
      </c>
      <c r="G101">
        <v>0.52759674597383599</v>
      </c>
      <c r="H101" t="s">
        <v>311</v>
      </c>
      <c r="I101">
        <v>2</v>
      </c>
      <c r="J101" t="str">
        <f t="shared" si="5"/>
        <v/>
      </c>
    </row>
    <row r="102" spans="1:10">
      <c r="A102" t="s">
        <v>312</v>
      </c>
      <c r="B102" t="s">
        <v>313</v>
      </c>
      <c r="C102" t="str">
        <f>"2/91"</f>
        <v>2/91</v>
      </c>
      <c r="D102" t="str">
        <f>"70/8582"</f>
        <v>70/8582</v>
      </c>
      <c r="E102">
        <v>0.16973279351144799</v>
      </c>
      <c r="F102">
        <v>0.52906229249042902</v>
      </c>
      <c r="G102">
        <v>0.52759674597383599</v>
      </c>
      <c r="H102" t="s">
        <v>101</v>
      </c>
      <c r="I102">
        <v>2</v>
      </c>
      <c r="J102" t="str">
        <f t="shared" si="5"/>
        <v/>
      </c>
    </row>
    <row r="103" spans="1:10">
      <c r="A103" t="s">
        <v>314</v>
      </c>
      <c r="B103" t="s">
        <v>315</v>
      </c>
      <c r="C103" t="str">
        <f>"2/91"</f>
        <v>2/91</v>
      </c>
      <c r="D103" t="str">
        <f>"71/8582"</f>
        <v>71/8582</v>
      </c>
      <c r="E103">
        <v>0.17351322449050999</v>
      </c>
      <c r="F103">
        <v>0.52906229249042902</v>
      </c>
      <c r="G103">
        <v>0.52759674597383599</v>
      </c>
      <c r="H103" t="s">
        <v>138</v>
      </c>
      <c r="I103">
        <v>2</v>
      </c>
      <c r="J103" t="str">
        <f t="shared" si="5"/>
        <v/>
      </c>
    </row>
    <row r="104" spans="1:10">
      <c r="A104" t="s">
        <v>316</v>
      </c>
      <c r="B104" t="s">
        <v>317</v>
      </c>
      <c r="C104" t="str">
        <f>"1/91"</f>
        <v>1/91</v>
      </c>
      <c r="D104" t="str">
        <f>"18/8582"</f>
        <v>18/8582</v>
      </c>
      <c r="E104">
        <v>0.17475508033245499</v>
      </c>
      <c r="F104">
        <v>0.52906229249042902</v>
      </c>
      <c r="G104">
        <v>0.52759674597383599</v>
      </c>
      <c r="H104" t="s">
        <v>251</v>
      </c>
      <c r="I104">
        <v>1</v>
      </c>
      <c r="J104" t="str">
        <f t="shared" si="5"/>
        <v/>
      </c>
    </row>
    <row r="105" spans="1:10">
      <c r="A105" t="s">
        <v>318</v>
      </c>
      <c r="B105" t="s">
        <v>319</v>
      </c>
      <c r="C105" t="str">
        <f>"1/91"</f>
        <v>1/91</v>
      </c>
      <c r="D105" t="str">
        <f>"18/8582"</f>
        <v>18/8582</v>
      </c>
      <c r="E105">
        <v>0.17475508033245499</v>
      </c>
      <c r="F105">
        <v>0.52906229249042902</v>
      </c>
      <c r="G105">
        <v>0.52759674597383599</v>
      </c>
      <c r="H105" t="s">
        <v>251</v>
      </c>
      <c r="I105">
        <v>1</v>
      </c>
      <c r="J105" t="str">
        <f t="shared" si="5"/>
        <v/>
      </c>
    </row>
    <row r="106" spans="1:10">
      <c r="A106" t="s">
        <v>320</v>
      </c>
      <c r="B106" t="s">
        <v>321</v>
      </c>
      <c r="C106" t="str">
        <f>"1/91"</f>
        <v>1/91</v>
      </c>
      <c r="D106" t="str">
        <f>"18/8582"</f>
        <v>18/8582</v>
      </c>
      <c r="E106">
        <v>0.17475508033245499</v>
      </c>
      <c r="F106">
        <v>0.52906229249042902</v>
      </c>
      <c r="G106">
        <v>0.52759674597383599</v>
      </c>
      <c r="H106" t="s">
        <v>278</v>
      </c>
      <c r="I106">
        <v>1</v>
      </c>
      <c r="J106" t="str">
        <f t="shared" si="5"/>
        <v/>
      </c>
    </row>
    <row r="107" spans="1:10">
      <c r="A107" t="s">
        <v>322</v>
      </c>
      <c r="B107" t="s">
        <v>323</v>
      </c>
      <c r="C107" t="str">
        <f>"1/91"</f>
        <v>1/91</v>
      </c>
      <c r="D107" t="str">
        <f>"18/8582"</f>
        <v>18/8582</v>
      </c>
      <c r="E107">
        <v>0.17475508033245499</v>
      </c>
      <c r="F107">
        <v>0.52906229249042902</v>
      </c>
      <c r="G107">
        <v>0.52759674597383599</v>
      </c>
      <c r="H107" t="s">
        <v>251</v>
      </c>
      <c r="I107">
        <v>1</v>
      </c>
      <c r="J107" t="str">
        <f t="shared" si="5"/>
        <v/>
      </c>
    </row>
    <row r="108" spans="1:10">
      <c r="A108" t="s">
        <v>324</v>
      </c>
      <c r="B108" t="s">
        <v>325</v>
      </c>
      <c r="C108" t="str">
        <f>"2/91"</f>
        <v>2/91</v>
      </c>
      <c r="D108" t="str">
        <f>"72/8582"</f>
        <v>72/8582</v>
      </c>
      <c r="E108">
        <v>0.17730756470418599</v>
      </c>
      <c r="F108">
        <v>0.52906229249042902</v>
      </c>
      <c r="G108">
        <v>0.52759674597383599</v>
      </c>
      <c r="H108" t="s">
        <v>141</v>
      </c>
      <c r="I108">
        <v>2</v>
      </c>
      <c r="J108" t="str">
        <f t="shared" si="5"/>
        <v/>
      </c>
    </row>
    <row r="109" spans="1:10">
      <c r="A109" t="s">
        <v>326</v>
      </c>
      <c r="B109" t="s">
        <v>327</v>
      </c>
      <c r="C109" t="str">
        <f>"2/91"</f>
        <v>2/91</v>
      </c>
      <c r="D109" t="str">
        <f>"73/8582"</f>
        <v>73/8582</v>
      </c>
      <c r="E109">
        <v>0.18111510513488699</v>
      </c>
      <c r="F109">
        <v>0.52906229249042902</v>
      </c>
      <c r="G109">
        <v>0.52759674597383599</v>
      </c>
      <c r="H109" t="s">
        <v>219</v>
      </c>
      <c r="I109">
        <v>2</v>
      </c>
      <c r="J109" t="str">
        <f t="shared" si="5"/>
        <v/>
      </c>
    </row>
    <row r="110" spans="1:10">
      <c r="A110" t="s">
        <v>328</v>
      </c>
      <c r="B110" t="s">
        <v>329</v>
      </c>
      <c r="C110" t="str">
        <f>"2/91"</f>
        <v>2/91</v>
      </c>
      <c r="D110" t="str">
        <f>"73/8582"</f>
        <v>73/8582</v>
      </c>
      <c r="E110">
        <v>0.18111510513488699</v>
      </c>
      <c r="F110">
        <v>0.52906229249042902</v>
      </c>
      <c r="G110">
        <v>0.52759674597383599</v>
      </c>
      <c r="H110" t="s">
        <v>330</v>
      </c>
      <c r="I110">
        <v>2</v>
      </c>
      <c r="J110" t="str">
        <f t="shared" si="5"/>
        <v/>
      </c>
    </row>
    <row r="111" spans="1:10">
      <c r="A111" t="s">
        <v>331</v>
      </c>
      <c r="B111" t="s">
        <v>332</v>
      </c>
      <c r="C111" t="str">
        <f>"1/91"</f>
        <v>1/91</v>
      </c>
      <c r="D111" t="str">
        <f>"19/8582"</f>
        <v>19/8582</v>
      </c>
      <c r="E111">
        <v>0.18352403031958001</v>
      </c>
      <c r="F111">
        <v>0.52906229249042902</v>
      </c>
      <c r="G111">
        <v>0.52759674597383599</v>
      </c>
      <c r="H111" t="s">
        <v>333</v>
      </c>
      <c r="I111">
        <v>1</v>
      </c>
      <c r="J111" t="str">
        <f t="shared" si="5"/>
        <v/>
      </c>
    </row>
    <row r="112" spans="1:10">
      <c r="A112" t="s">
        <v>334</v>
      </c>
      <c r="B112" t="s">
        <v>335</v>
      </c>
      <c r="C112" t="str">
        <f>"1/91"</f>
        <v>1/91</v>
      </c>
      <c r="D112" t="str">
        <f>"19/8582"</f>
        <v>19/8582</v>
      </c>
      <c r="E112">
        <v>0.18352403031958001</v>
      </c>
      <c r="F112">
        <v>0.52906229249042902</v>
      </c>
      <c r="G112">
        <v>0.52759674597383599</v>
      </c>
      <c r="H112" t="s">
        <v>206</v>
      </c>
      <c r="I112">
        <v>1</v>
      </c>
      <c r="J112" t="str">
        <f t="shared" si="5"/>
        <v/>
      </c>
    </row>
    <row r="113" spans="1:10">
      <c r="A113" t="s">
        <v>336</v>
      </c>
      <c r="B113" t="s">
        <v>337</v>
      </c>
      <c r="C113" t="str">
        <f>"1/91"</f>
        <v>1/91</v>
      </c>
      <c r="D113" t="str">
        <f>"19/8582"</f>
        <v>19/8582</v>
      </c>
      <c r="E113">
        <v>0.18352403031958001</v>
      </c>
      <c r="F113">
        <v>0.52906229249042902</v>
      </c>
      <c r="G113">
        <v>0.52759674597383599</v>
      </c>
      <c r="H113" t="s">
        <v>206</v>
      </c>
      <c r="I113">
        <v>1</v>
      </c>
      <c r="J113" t="str">
        <f t="shared" si="5"/>
        <v/>
      </c>
    </row>
    <row r="114" spans="1:10">
      <c r="A114" t="s">
        <v>338</v>
      </c>
      <c r="B114" t="s">
        <v>339</v>
      </c>
      <c r="C114" t="str">
        <f>"2/91"</f>
        <v>2/91</v>
      </c>
      <c r="D114" t="str">
        <f>"75/8582"</f>
        <v>75/8582</v>
      </c>
      <c r="E114">
        <v>0.188767016187294</v>
      </c>
      <c r="F114">
        <v>0.52906229249042902</v>
      </c>
      <c r="G114">
        <v>0.52759674597383599</v>
      </c>
      <c r="H114" t="s">
        <v>340</v>
      </c>
      <c r="I114">
        <v>2</v>
      </c>
      <c r="J114" t="str">
        <f t="shared" si="5"/>
        <v/>
      </c>
    </row>
    <row r="115" spans="1:10">
      <c r="A115" t="s">
        <v>341</v>
      </c>
      <c r="B115" t="s">
        <v>342</v>
      </c>
      <c r="C115" t="str">
        <f>"2/91"</f>
        <v>2/91</v>
      </c>
      <c r="D115" t="str">
        <f>"75/8582"</f>
        <v>75/8582</v>
      </c>
      <c r="E115">
        <v>0.188767016187294</v>
      </c>
      <c r="F115">
        <v>0.52906229249042902</v>
      </c>
      <c r="G115">
        <v>0.52759674597383599</v>
      </c>
      <c r="H115" t="s">
        <v>180</v>
      </c>
      <c r="I115">
        <v>2</v>
      </c>
      <c r="J115" t="str">
        <f t="shared" si="5"/>
        <v/>
      </c>
    </row>
    <row r="116" spans="1:10">
      <c r="A116" t="s">
        <v>343</v>
      </c>
      <c r="B116" t="s">
        <v>344</v>
      </c>
      <c r="C116" t="str">
        <f>"1/91"</f>
        <v>1/91</v>
      </c>
      <c r="D116" t="str">
        <f>"20/8582"</f>
        <v>20/8582</v>
      </c>
      <c r="E116">
        <v>0.19220081570331499</v>
      </c>
      <c r="F116">
        <v>0.52906229249042902</v>
      </c>
      <c r="G116">
        <v>0.52759674597383599</v>
      </c>
      <c r="H116" t="s">
        <v>345</v>
      </c>
      <c r="I116">
        <v>1</v>
      </c>
      <c r="J116" t="str">
        <f t="shared" si="5"/>
        <v/>
      </c>
    </row>
    <row r="117" spans="1:10">
      <c r="A117" t="s">
        <v>346</v>
      </c>
      <c r="B117" t="s">
        <v>347</v>
      </c>
      <c r="C117" t="str">
        <f>"1/91"</f>
        <v>1/91</v>
      </c>
      <c r="D117" t="str">
        <f>"20/8582"</f>
        <v>20/8582</v>
      </c>
      <c r="E117">
        <v>0.19220081570331499</v>
      </c>
      <c r="F117">
        <v>0.52906229249042902</v>
      </c>
      <c r="G117">
        <v>0.52759674597383599</v>
      </c>
      <c r="H117" t="s">
        <v>348</v>
      </c>
      <c r="I117">
        <v>1</v>
      </c>
      <c r="J117" t="str">
        <f t="shared" si="5"/>
        <v/>
      </c>
    </row>
    <row r="118" spans="1:10">
      <c r="A118" t="s">
        <v>349</v>
      </c>
      <c r="B118" t="s">
        <v>350</v>
      </c>
      <c r="C118" t="str">
        <f>"1/91"</f>
        <v>1/91</v>
      </c>
      <c r="D118" t="str">
        <f>"20/8582"</f>
        <v>20/8582</v>
      </c>
      <c r="E118">
        <v>0.19220081570331499</v>
      </c>
      <c r="F118">
        <v>0.52906229249042902</v>
      </c>
      <c r="G118">
        <v>0.52759674597383599</v>
      </c>
      <c r="H118" t="s">
        <v>206</v>
      </c>
      <c r="I118">
        <v>1</v>
      </c>
      <c r="J118" t="str">
        <f t="shared" si="5"/>
        <v/>
      </c>
    </row>
    <row r="119" spans="1:10">
      <c r="A119" t="s">
        <v>351</v>
      </c>
      <c r="B119" t="s">
        <v>352</v>
      </c>
      <c r="C119" t="str">
        <f>"1/91"</f>
        <v>1/91</v>
      </c>
      <c r="D119" t="str">
        <f>"20/8582"</f>
        <v>20/8582</v>
      </c>
      <c r="E119">
        <v>0.19220081570331499</v>
      </c>
      <c r="F119">
        <v>0.52906229249042902</v>
      </c>
      <c r="G119">
        <v>0.52759674597383599</v>
      </c>
      <c r="H119" t="s">
        <v>156</v>
      </c>
      <c r="I119">
        <v>1</v>
      </c>
      <c r="J119" t="str">
        <f t="shared" si="5"/>
        <v/>
      </c>
    </row>
    <row r="120" spans="1:10">
      <c r="A120" t="s">
        <v>353</v>
      </c>
      <c r="B120" t="s">
        <v>354</v>
      </c>
      <c r="C120" t="str">
        <f>"2/91"</f>
        <v>2/91</v>
      </c>
      <c r="D120" t="str">
        <f>"76/8582"</f>
        <v>76/8582</v>
      </c>
      <c r="E120">
        <v>0.19261003380413699</v>
      </c>
      <c r="F120">
        <v>0.52906229249042902</v>
      </c>
      <c r="G120">
        <v>0.52759674597383599</v>
      </c>
      <c r="H120" t="s">
        <v>183</v>
      </c>
      <c r="I120">
        <v>2</v>
      </c>
      <c r="J120" t="str">
        <f t="shared" si="5"/>
        <v/>
      </c>
    </row>
    <row r="121" spans="1:10">
      <c r="A121" t="s">
        <v>355</v>
      </c>
      <c r="B121" t="s">
        <v>356</v>
      </c>
      <c r="C121" t="str">
        <f>"3/91"</f>
        <v>3/91</v>
      </c>
      <c r="D121" t="str">
        <f>"143/8582"</f>
        <v>143/8582</v>
      </c>
      <c r="E121">
        <v>0.193540952542126</v>
      </c>
      <c r="F121">
        <v>0.52906229249042902</v>
      </c>
      <c r="G121">
        <v>0.52759674597383599</v>
      </c>
      <c r="H121" t="s">
        <v>122</v>
      </c>
      <c r="I121">
        <v>3</v>
      </c>
      <c r="J121" t="str">
        <f t="shared" si="5"/>
        <v/>
      </c>
    </row>
    <row r="122" spans="1:10">
      <c r="A122" t="s">
        <v>357</v>
      </c>
      <c r="B122" t="s">
        <v>358</v>
      </c>
      <c r="C122" t="str">
        <f>"2/91"</f>
        <v>2/91</v>
      </c>
      <c r="D122" t="str">
        <f>"78/8582"</f>
        <v>78/8582</v>
      </c>
      <c r="E122">
        <v>0.200326905388265</v>
      </c>
      <c r="F122">
        <v>0.52906229249042902</v>
      </c>
      <c r="G122">
        <v>0.52759674597383599</v>
      </c>
      <c r="H122" t="s">
        <v>183</v>
      </c>
      <c r="I122">
        <v>2</v>
      </c>
      <c r="J122" t="str">
        <f t="shared" si="5"/>
        <v/>
      </c>
    </row>
    <row r="123" spans="1:10">
      <c r="A123" t="s">
        <v>359</v>
      </c>
      <c r="B123" t="s">
        <v>360</v>
      </c>
      <c r="C123" t="str">
        <f>"2/91"</f>
        <v>2/91</v>
      </c>
      <c r="D123" t="str">
        <f>"78/8582"</f>
        <v>78/8582</v>
      </c>
      <c r="E123">
        <v>0.200326905388265</v>
      </c>
      <c r="F123">
        <v>0.52906229249042902</v>
      </c>
      <c r="G123">
        <v>0.52759674597383599</v>
      </c>
      <c r="H123" t="s">
        <v>183</v>
      </c>
      <c r="I123">
        <v>2</v>
      </c>
      <c r="J123" t="str">
        <f t="shared" si="5"/>
        <v/>
      </c>
    </row>
    <row r="124" spans="1:10">
      <c r="A124" t="s">
        <v>361</v>
      </c>
      <c r="B124" t="s">
        <v>362</v>
      </c>
      <c r="C124" t="str">
        <f>"2/91"</f>
        <v>2/91</v>
      </c>
      <c r="D124" t="str">
        <f>"78/8582"</f>
        <v>78/8582</v>
      </c>
      <c r="E124">
        <v>0.200326905388265</v>
      </c>
      <c r="F124">
        <v>0.52906229249042902</v>
      </c>
      <c r="G124">
        <v>0.52759674597383599</v>
      </c>
      <c r="H124" t="s">
        <v>183</v>
      </c>
      <c r="I124">
        <v>2</v>
      </c>
      <c r="J124" t="str">
        <f t="shared" si="5"/>
        <v/>
      </c>
    </row>
    <row r="125" spans="1:10">
      <c r="A125" t="s">
        <v>363</v>
      </c>
      <c r="B125" t="s">
        <v>364</v>
      </c>
      <c r="C125" t="str">
        <f>"1/91"</f>
        <v>1/91</v>
      </c>
      <c r="D125" t="str">
        <f>"21/8582"</f>
        <v>21/8582</v>
      </c>
      <c r="E125">
        <v>0.200786394513289</v>
      </c>
      <c r="F125">
        <v>0.52906229249042902</v>
      </c>
      <c r="G125">
        <v>0.52759674597383599</v>
      </c>
      <c r="H125" t="s">
        <v>365</v>
      </c>
      <c r="I125">
        <v>1</v>
      </c>
      <c r="J125" t="str">
        <f t="shared" si="5"/>
        <v/>
      </c>
    </row>
    <row r="126" spans="1:10">
      <c r="A126" t="s">
        <v>366</v>
      </c>
      <c r="B126" t="s">
        <v>367</v>
      </c>
      <c r="C126" t="str">
        <f>"1/91"</f>
        <v>1/91</v>
      </c>
      <c r="D126" t="str">
        <f>"21/8582"</f>
        <v>21/8582</v>
      </c>
      <c r="E126">
        <v>0.200786394513289</v>
      </c>
      <c r="F126">
        <v>0.52906229249042902</v>
      </c>
      <c r="G126">
        <v>0.52759674597383599</v>
      </c>
      <c r="H126" t="s">
        <v>365</v>
      </c>
      <c r="I126">
        <v>1</v>
      </c>
      <c r="J126" t="str">
        <f t="shared" si="5"/>
        <v/>
      </c>
    </row>
    <row r="127" spans="1:10">
      <c r="A127" t="s">
        <v>368</v>
      </c>
      <c r="B127" t="s">
        <v>369</v>
      </c>
      <c r="C127" t="str">
        <f>"1/91"</f>
        <v>1/91</v>
      </c>
      <c r="D127" t="str">
        <f>"21/8582"</f>
        <v>21/8582</v>
      </c>
      <c r="E127">
        <v>0.200786394513289</v>
      </c>
      <c r="F127">
        <v>0.52906229249042902</v>
      </c>
      <c r="G127">
        <v>0.52759674597383599</v>
      </c>
      <c r="H127" t="s">
        <v>206</v>
      </c>
      <c r="I127">
        <v>1</v>
      </c>
      <c r="J127" t="str">
        <f t="shared" si="5"/>
        <v/>
      </c>
    </row>
    <row r="128" spans="1:10">
      <c r="A128" t="s">
        <v>370</v>
      </c>
      <c r="B128" t="s">
        <v>371</v>
      </c>
      <c r="C128" t="str">
        <f>"1/91"</f>
        <v>1/91</v>
      </c>
      <c r="D128" t="str">
        <f>"21/8582"</f>
        <v>21/8582</v>
      </c>
      <c r="E128">
        <v>0.200786394513289</v>
      </c>
      <c r="F128">
        <v>0.52906229249042902</v>
      </c>
      <c r="G128">
        <v>0.52759674597383599</v>
      </c>
      <c r="H128" t="s">
        <v>372</v>
      </c>
      <c r="I128">
        <v>1</v>
      </c>
      <c r="J128" t="str">
        <f t="shared" si="5"/>
        <v/>
      </c>
    </row>
    <row r="129" spans="1:10">
      <c r="A129" t="s">
        <v>373</v>
      </c>
      <c r="B129" t="s">
        <v>374</v>
      </c>
      <c r="C129" t="str">
        <f>"1/91"</f>
        <v>1/91</v>
      </c>
      <c r="D129" t="str">
        <f>"21/8582"</f>
        <v>21/8582</v>
      </c>
      <c r="E129">
        <v>0.200786394513289</v>
      </c>
      <c r="F129">
        <v>0.52906229249042902</v>
      </c>
      <c r="G129">
        <v>0.52759674597383599</v>
      </c>
      <c r="H129" t="s">
        <v>153</v>
      </c>
      <c r="I129">
        <v>1</v>
      </c>
      <c r="J129" t="str">
        <f t="shared" si="5"/>
        <v/>
      </c>
    </row>
    <row r="130" spans="1:10">
      <c r="A130" t="s">
        <v>375</v>
      </c>
      <c r="B130" t="s">
        <v>376</v>
      </c>
      <c r="C130" t="str">
        <f>"2/91"</f>
        <v>2/91</v>
      </c>
      <c r="D130" t="str">
        <f>"79/8582"</f>
        <v>79/8582</v>
      </c>
      <c r="E130">
        <v>0.204199481312096</v>
      </c>
      <c r="F130">
        <v>0.52906229249042902</v>
      </c>
      <c r="G130">
        <v>0.52759674597383599</v>
      </c>
      <c r="H130" t="s">
        <v>183</v>
      </c>
      <c r="I130">
        <v>2</v>
      </c>
      <c r="J130" t="str">
        <f t="shared" ref="J130:J193" si="10">IF(F130&lt;0.05,"*","")</f>
        <v/>
      </c>
    </row>
    <row r="131" spans="1:10">
      <c r="A131" t="s">
        <v>377</v>
      </c>
      <c r="B131" t="s">
        <v>378</v>
      </c>
      <c r="C131" t="str">
        <f>"2/91"</f>
        <v>2/91</v>
      </c>
      <c r="D131" t="str">
        <f>"79/8582"</f>
        <v>79/8582</v>
      </c>
      <c r="E131">
        <v>0.204199481312096</v>
      </c>
      <c r="F131">
        <v>0.52906229249042902</v>
      </c>
      <c r="G131">
        <v>0.52759674597383599</v>
      </c>
      <c r="H131" t="s">
        <v>183</v>
      </c>
      <c r="I131">
        <v>2</v>
      </c>
      <c r="J131" t="str">
        <f t="shared" si="10"/>
        <v/>
      </c>
    </row>
    <row r="132" spans="1:10">
      <c r="A132" t="s">
        <v>379</v>
      </c>
      <c r="B132" t="s">
        <v>380</v>
      </c>
      <c r="C132" t="str">
        <f>"2/91"</f>
        <v>2/91</v>
      </c>
      <c r="D132" t="str">
        <f>"79/8582"</f>
        <v>79/8582</v>
      </c>
      <c r="E132">
        <v>0.204199481312096</v>
      </c>
      <c r="F132">
        <v>0.52906229249042902</v>
      </c>
      <c r="G132">
        <v>0.52759674597383599</v>
      </c>
      <c r="H132" t="s">
        <v>183</v>
      </c>
      <c r="I132">
        <v>2</v>
      </c>
      <c r="J132" t="str">
        <f t="shared" si="10"/>
        <v/>
      </c>
    </row>
    <row r="133" spans="1:10">
      <c r="A133" t="s">
        <v>381</v>
      </c>
      <c r="B133" t="s">
        <v>382</v>
      </c>
      <c r="C133" t="str">
        <f>"2/91"</f>
        <v>2/91</v>
      </c>
      <c r="D133" t="str">
        <f>"79/8582"</f>
        <v>79/8582</v>
      </c>
      <c r="E133">
        <v>0.204199481312096</v>
      </c>
      <c r="F133">
        <v>0.52906229249042902</v>
      </c>
      <c r="G133">
        <v>0.52759674597383599</v>
      </c>
      <c r="H133" t="s">
        <v>183</v>
      </c>
      <c r="I133">
        <v>2</v>
      </c>
      <c r="J133" t="str">
        <f t="shared" si="10"/>
        <v/>
      </c>
    </row>
    <row r="134" spans="1:10">
      <c r="A134" t="s">
        <v>383</v>
      </c>
      <c r="B134" t="s">
        <v>384</v>
      </c>
      <c r="C134" t="str">
        <f>"1/91"</f>
        <v>1/91</v>
      </c>
      <c r="D134" t="str">
        <f>"22/8582"</f>
        <v>22/8582</v>
      </c>
      <c r="E134">
        <v>0.20928171493138201</v>
      </c>
      <c r="F134">
        <v>0.53145307111516704</v>
      </c>
      <c r="G134">
        <v>0.52998090194310299</v>
      </c>
      <c r="H134" t="s">
        <v>385</v>
      </c>
      <c r="I134">
        <v>1</v>
      </c>
      <c r="J134" t="str">
        <f t="shared" si="10"/>
        <v/>
      </c>
    </row>
    <row r="135" spans="1:10">
      <c r="A135" t="s">
        <v>386</v>
      </c>
      <c r="B135" t="s">
        <v>387</v>
      </c>
      <c r="C135" t="str">
        <f>"2/91"</f>
        <v>2/91</v>
      </c>
      <c r="D135" t="str">
        <f>"81/8582"</f>
        <v>81/8582</v>
      </c>
      <c r="E135">
        <v>0.21196980884220901</v>
      </c>
      <c r="F135">
        <v>0.53145307111516704</v>
      </c>
      <c r="G135">
        <v>0.52998090194310299</v>
      </c>
      <c r="H135" t="s">
        <v>388</v>
      </c>
      <c r="I135">
        <v>2</v>
      </c>
      <c r="J135" t="str">
        <f t="shared" si="10"/>
        <v/>
      </c>
    </row>
    <row r="136" spans="1:10">
      <c r="A136" t="s">
        <v>389</v>
      </c>
      <c r="B136" t="s">
        <v>390</v>
      </c>
      <c r="C136" t="str">
        <f>"2/91"</f>
        <v>2/91</v>
      </c>
      <c r="D136" t="str">
        <f>"81/8582"</f>
        <v>81/8582</v>
      </c>
      <c r="E136">
        <v>0.21196980884220901</v>
      </c>
      <c r="F136">
        <v>0.53145307111516704</v>
      </c>
      <c r="G136">
        <v>0.52998090194310299</v>
      </c>
      <c r="H136" t="s">
        <v>138</v>
      </c>
      <c r="I136">
        <v>2</v>
      </c>
      <c r="J136" t="str">
        <f t="shared" si="10"/>
        <v/>
      </c>
    </row>
    <row r="137" spans="1:10">
      <c r="A137" t="s">
        <v>391</v>
      </c>
      <c r="B137" t="s">
        <v>392</v>
      </c>
      <c r="C137" t="str">
        <f>"1/91"</f>
        <v>1/91</v>
      </c>
      <c r="D137" t="str">
        <f>"23/8582"</f>
        <v>23/8582</v>
      </c>
      <c r="E137">
        <v>0.21768771539180701</v>
      </c>
      <c r="F137">
        <v>0.53145307111516704</v>
      </c>
      <c r="G137">
        <v>0.52998090194310299</v>
      </c>
      <c r="H137" t="s">
        <v>251</v>
      </c>
      <c r="I137">
        <v>1</v>
      </c>
      <c r="J137" t="str">
        <f t="shared" si="10"/>
        <v/>
      </c>
    </row>
    <row r="138" spans="1:10">
      <c r="A138" t="s">
        <v>393</v>
      </c>
      <c r="B138" t="s">
        <v>394</v>
      </c>
      <c r="C138" t="str">
        <f>"1/91"</f>
        <v>1/91</v>
      </c>
      <c r="D138" t="str">
        <f>"23/8582"</f>
        <v>23/8582</v>
      </c>
      <c r="E138">
        <v>0.21768771539180701</v>
      </c>
      <c r="F138">
        <v>0.53145307111516704</v>
      </c>
      <c r="G138">
        <v>0.52998090194310299</v>
      </c>
      <c r="H138" t="s">
        <v>262</v>
      </c>
      <c r="I138">
        <v>1</v>
      </c>
      <c r="J138" t="str">
        <f t="shared" si="10"/>
        <v/>
      </c>
    </row>
    <row r="139" spans="1:10">
      <c r="A139" t="s">
        <v>395</v>
      </c>
      <c r="B139" t="s">
        <v>396</v>
      </c>
      <c r="C139" t="str">
        <f>"2/91"</f>
        <v>2/91</v>
      </c>
      <c r="D139" t="str">
        <f>"83/8582"</f>
        <v>83/8582</v>
      </c>
      <c r="E139">
        <v>0.21976970198936199</v>
      </c>
      <c r="F139">
        <v>0.53145307111516704</v>
      </c>
      <c r="G139">
        <v>0.52998090194310299</v>
      </c>
      <c r="H139" t="s">
        <v>183</v>
      </c>
      <c r="I139">
        <v>2</v>
      </c>
      <c r="J139" t="str">
        <f t="shared" si="10"/>
        <v/>
      </c>
    </row>
    <row r="140" spans="1:10">
      <c r="A140" t="s">
        <v>397</v>
      </c>
      <c r="B140" t="s">
        <v>398</v>
      </c>
      <c r="C140" t="str">
        <f>"2/91"</f>
        <v>2/91</v>
      </c>
      <c r="D140" t="str">
        <f>"84/8582"</f>
        <v>84/8582</v>
      </c>
      <c r="E140">
        <v>0.22367927807323901</v>
      </c>
      <c r="F140">
        <v>0.53145307111516704</v>
      </c>
      <c r="G140">
        <v>0.52998090194310299</v>
      </c>
      <c r="H140" t="s">
        <v>183</v>
      </c>
      <c r="I140">
        <v>2</v>
      </c>
      <c r="J140" t="str">
        <f t="shared" si="10"/>
        <v/>
      </c>
    </row>
    <row r="141" spans="1:10">
      <c r="A141" t="s">
        <v>399</v>
      </c>
      <c r="B141" t="s">
        <v>400</v>
      </c>
      <c r="C141" t="str">
        <f>"1/91"</f>
        <v>1/91</v>
      </c>
      <c r="D141" t="str">
        <f>"24/8582"</f>
        <v>24/8582</v>
      </c>
      <c r="E141">
        <v>0.22600532468019899</v>
      </c>
      <c r="F141">
        <v>0.53145307111516704</v>
      </c>
      <c r="G141">
        <v>0.52998090194310299</v>
      </c>
      <c r="H141" t="s">
        <v>251</v>
      </c>
      <c r="I141">
        <v>1</v>
      </c>
      <c r="J141" t="str">
        <f t="shared" si="10"/>
        <v/>
      </c>
    </row>
    <row r="142" spans="1:10">
      <c r="A142" t="s">
        <v>401</v>
      </c>
      <c r="B142" t="s">
        <v>402</v>
      </c>
      <c r="C142" t="str">
        <f>"1/91"</f>
        <v>1/91</v>
      </c>
      <c r="D142" t="str">
        <f>"24/8582"</f>
        <v>24/8582</v>
      </c>
      <c r="E142">
        <v>0.22600532468019899</v>
      </c>
      <c r="F142">
        <v>0.53145307111516704</v>
      </c>
      <c r="G142">
        <v>0.52998090194310299</v>
      </c>
      <c r="H142" t="s">
        <v>275</v>
      </c>
      <c r="I142">
        <v>1</v>
      </c>
      <c r="J142" t="str">
        <f t="shared" si="10"/>
        <v/>
      </c>
    </row>
    <row r="143" spans="1:10">
      <c r="A143" t="s">
        <v>403</v>
      </c>
      <c r="B143" t="s">
        <v>404</v>
      </c>
      <c r="C143" t="str">
        <f>"2/91"</f>
        <v>2/91</v>
      </c>
      <c r="D143" t="str">
        <f>"85/8582"</f>
        <v>85/8582</v>
      </c>
      <c r="E143">
        <v>0.22759451897230601</v>
      </c>
      <c r="F143">
        <v>0.53145307111516704</v>
      </c>
      <c r="G143">
        <v>0.52998090194310299</v>
      </c>
      <c r="H143" t="s">
        <v>183</v>
      </c>
      <c r="I143">
        <v>2</v>
      </c>
      <c r="J143" t="str">
        <f t="shared" si="10"/>
        <v/>
      </c>
    </row>
    <row r="144" spans="1:10">
      <c r="A144" t="s">
        <v>405</v>
      </c>
      <c r="B144" t="s">
        <v>406</v>
      </c>
      <c r="C144" t="str">
        <f>"1/91"</f>
        <v>1/91</v>
      </c>
      <c r="D144" t="str">
        <f>"25/8582"</f>
        <v>25/8582</v>
      </c>
      <c r="E144">
        <v>0.23423546203169501</v>
      </c>
      <c r="F144">
        <v>0.53145307111516704</v>
      </c>
      <c r="G144">
        <v>0.52998090194310299</v>
      </c>
      <c r="H144" t="s">
        <v>407</v>
      </c>
      <c r="I144">
        <v>1</v>
      </c>
      <c r="J144" t="str">
        <f t="shared" si="10"/>
        <v/>
      </c>
    </row>
    <row r="145" spans="1:10">
      <c r="A145" t="s">
        <v>408</v>
      </c>
      <c r="B145" t="s">
        <v>409</v>
      </c>
      <c r="C145" t="str">
        <f>"1/91"</f>
        <v>1/91</v>
      </c>
      <c r="D145" t="str">
        <f>"26/8582"</f>
        <v>26/8582</v>
      </c>
      <c r="E145">
        <v>0.242379037228039</v>
      </c>
      <c r="F145">
        <v>0.53145307111516704</v>
      </c>
      <c r="G145">
        <v>0.52998090194310299</v>
      </c>
      <c r="H145" t="s">
        <v>278</v>
      </c>
      <c r="I145">
        <v>1</v>
      </c>
      <c r="J145" t="str">
        <f t="shared" si="10"/>
        <v/>
      </c>
    </row>
    <row r="146" spans="1:10">
      <c r="A146" t="s">
        <v>410</v>
      </c>
      <c r="B146" t="s">
        <v>411</v>
      </c>
      <c r="C146" t="str">
        <f>"1/91"</f>
        <v>1/91</v>
      </c>
      <c r="D146" t="str">
        <f>"26/8582"</f>
        <v>26/8582</v>
      </c>
      <c r="E146">
        <v>0.242379037228039</v>
      </c>
      <c r="F146">
        <v>0.53145307111516704</v>
      </c>
      <c r="G146">
        <v>0.52998090194310299</v>
      </c>
      <c r="H146" t="s">
        <v>269</v>
      </c>
      <c r="I146">
        <v>1</v>
      </c>
      <c r="J146" t="str">
        <f t="shared" si="10"/>
        <v/>
      </c>
    </row>
    <row r="147" spans="1:10">
      <c r="A147" t="s">
        <v>412</v>
      </c>
      <c r="B147" t="s">
        <v>413</v>
      </c>
      <c r="C147" t="str">
        <f>"1/91"</f>
        <v>1/91</v>
      </c>
      <c r="D147" t="str">
        <f>"26/8582"</f>
        <v>26/8582</v>
      </c>
      <c r="E147">
        <v>0.242379037228039</v>
      </c>
      <c r="F147">
        <v>0.53145307111516704</v>
      </c>
      <c r="G147">
        <v>0.52998090194310299</v>
      </c>
      <c r="H147" t="s">
        <v>414</v>
      </c>
      <c r="I147">
        <v>1</v>
      </c>
      <c r="J147" t="str">
        <f t="shared" si="10"/>
        <v/>
      </c>
    </row>
    <row r="148" spans="1:10">
      <c r="A148" t="s">
        <v>415</v>
      </c>
      <c r="B148" t="s">
        <v>416</v>
      </c>
      <c r="C148" t="str">
        <f>"2/91"</f>
        <v>2/91</v>
      </c>
      <c r="D148" t="str">
        <f>"89/8582"</f>
        <v>89/8582</v>
      </c>
      <c r="E148">
        <v>0.243301244957984</v>
      </c>
      <c r="F148">
        <v>0.53145307111516704</v>
      </c>
      <c r="G148">
        <v>0.52998090194310299</v>
      </c>
      <c r="H148" t="s">
        <v>183</v>
      </c>
      <c r="I148">
        <v>2</v>
      </c>
      <c r="J148" t="str">
        <f t="shared" si="10"/>
        <v/>
      </c>
    </row>
    <row r="149" spans="1:10">
      <c r="A149" t="s">
        <v>417</v>
      </c>
      <c r="B149" t="s">
        <v>418</v>
      </c>
      <c r="C149" t="str">
        <f>"4/91"</f>
        <v>4/91</v>
      </c>
      <c r="D149" t="str">
        <f>"238/8582"</f>
        <v>238/8582</v>
      </c>
      <c r="E149">
        <v>0.24544020372379</v>
      </c>
      <c r="F149">
        <v>0.53145307111516704</v>
      </c>
      <c r="G149">
        <v>0.52998090194310299</v>
      </c>
      <c r="H149" t="s">
        <v>419</v>
      </c>
      <c r="I149">
        <v>4</v>
      </c>
      <c r="J149" t="str">
        <f t="shared" si="10"/>
        <v/>
      </c>
    </row>
    <row r="150" spans="1:10">
      <c r="A150" t="s">
        <v>420</v>
      </c>
      <c r="B150" t="s">
        <v>421</v>
      </c>
      <c r="C150" t="str">
        <f t="shared" ref="C150:C156" si="11">"1/91"</f>
        <v>1/91</v>
      </c>
      <c r="D150" t="str">
        <f t="shared" ref="D150:D156" si="12">"27/8582"</f>
        <v>27/8582</v>
      </c>
      <c r="E150">
        <v>0.25043695069370597</v>
      </c>
      <c r="F150">
        <v>0.53145307111516704</v>
      </c>
      <c r="G150">
        <v>0.52998090194310299</v>
      </c>
      <c r="H150" t="s">
        <v>422</v>
      </c>
      <c r="I150">
        <v>1</v>
      </c>
      <c r="J150" t="str">
        <f t="shared" si="10"/>
        <v/>
      </c>
    </row>
    <row r="151" spans="1:10">
      <c r="A151" t="s">
        <v>423</v>
      </c>
      <c r="B151" t="s">
        <v>424</v>
      </c>
      <c r="C151" t="str">
        <f t="shared" si="11"/>
        <v>1/91</v>
      </c>
      <c r="D151" t="str">
        <f t="shared" si="12"/>
        <v>27/8582</v>
      </c>
      <c r="E151">
        <v>0.25043695069370597</v>
      </c>
      <c r="F151">
        <v>0.53145307111516704</v>
      </c>
      <c r="G151">
        <v>0.52998090194310299</v>
      </c>
      <c r="H151" t="s">
        <v>302</v>
      </c>
      <c r="I151">
        <v>1</v>
      </c>
      <c r="J151" t="str">
        <f t="shared" si="10"/>
        <v/>
      </c>
    </row>
    <row r="152" spans="1:10">
      <c r="A152" t="s">
        <v>425</v>
      </c>
      <c r="B152" t="s">
        <v>426</v>
      </c>
      <c r="C152" t="str">
        <f t="shared" si="11"/>
        <v>1/91</v>
      </c>
      <c r="D152" t="str">
        <f t="shared" si="12"/>
        <v>27/8582</v>
      </c>
      <c r="E152">
        <v>0.25043695069370597</v>
      </c>
      <c r="F152">
        <v>0.53145307111516704</v>
      </c>
      <c r="G152">
        <v>0.52998090194310299</v>
      </c>
      <c r="H152" t="s">
        <v>243</v>
      </c>
      <c r="I152">
        <v>1</v>
      </c>
      <c r="J152" t="str">
        <f t="shared" si="10"/>
        <v/>
      </c>
    </row>
    <row r="153" spans="1:10">
      <c r="A153" t="s">
        <v>427</v>
      </c>
      <c r="B153" t="s">
        <v>428</v>
      </c>
      <c r="C153" t="str">
        <f t="shared" si="11"/>
        <v>1/91</v>
      </c>
      <c r="D153" t="str">
        <f t="shared" si="12"/>
        <v>27/8582</v>
      </c>
      <c r="E153">
        <v>0.25043695069370597</v>
      </c>
      <c r="F153">
        <v>0.53145307111516704</v>
      </c>
      <c r="G153">
        <v>0.52998090194310299</v>
      </c>
      <c r="H153" t="s">
        <v>278</v>
      </c>
      <c r="I153">
        <v>1</v>
      </c>
      <c r="J153" t="str">
        <f t="shared" si="10"/>
        <v/>
      </c>
    </row>
    <row r="154" spans="1:10">
      <c r="A154" t="s">
        <v>429</v>
      </c>
      <c r="B154" t="s">
        <v>430</v>
      </c>
      <c r="C154" t="str">
        <f t="shared" si="11"/>
        <v>1/91</v>
      </c>
      <c r="D154" t="str">
        <f t="shared" si="12"/>
        <v>27/8582</v>
      </c>
      <c r="E154">
        <v>0.25043695069370597</v>
      </c>
      <c r="F154">
        <v>0.53145307111516704</v>
      </c>
      <c r="G154">
        <v>0.52998090194310299</v>
      </c>
      <c r="H154" t="s">
        <v>431</v>
      </c>
      <c r="I154">
        <v>1</v>
      </c>
      <c r="J154" t="str">
        <f t="shared" si="10"/>
        <v/>
      </c>
    </row>
    <row r="155" spans="1:10">
      <c r="A155" t="s">
        <v>432</v>
      </c>
      <c r="B155" t="s">
        <v>433</v>
      </c>
      <c r="C155" t="str">
        <f t="shared" si="11"/>
        <v>1/91</v>
      </c>
      <c r="D155" t="str">
        <f t="shared" si="12"/>
        <v>27/8582</v>
      </c>
      <c r="E155">
        <v>0.25043695069370597</v>
      </c>
      <c r="F155">
        <v>0.53145307111516704</v>
      </c>
      <c r="G155">
        <v>0.52998090194310299</v>
      </c>
      <c r="H155" t="s">
        <v>162</v>
      </c>
      <c r="I155">
        <v>1</v>
      </c>
      <c r="J155" t="str">
        <f t="shared" si="10"/>
        <v/>
      </c>
    </row>
    <row r="156" spans="1:10">
      <c r="A156" t="s">
        <v>434</v>
      </c>
      <c r="B156" t="s">
        <v>435</v>
      </c>
      <c r="C156" t="str">
        <f t="shared" si="11"/>
        <v>1/91</v>
      </c>
      <c r="D156" t="str">
        <f t="shared" si="12"/>
        <v>27/8582</v>
      </c>
      <c r="E156">
        <v>0.25043695069370597</v>
      </c>
      <c r="F156">
        <v>0.53145307111516704</v>
      </c>
      <c r="G156">
        <v>0.52998090194310299</v>
      </c>
      <c r="H156" t="s">
        <v>269</v>
      </c>
      <c r="I156">
        <v>1</v>
      </c>
      <c r="J156" t="str">
        <f t="shared" si="10"/>
        <v/>
      </c>
    </row>
    <row r="157" spans="1:10">
      <c r="A157" t="s">
        <v>436</v>
      </c>
      <c r="B157" t="s">
        <v>437</v>
      </c>
      <c r="C157" t="str">
        <f>"2/91"</f>
        <v>2/91</v>
      </c>
      <c r="D157" t="str">
        <f>"91/8582"</f>
        <v>91/8582</v>
      </c>
      <c r="E157">
        <v>0.251174742189885</v>
      </c>
      <c r="F157">
        <v>0.53145307111516704</v>
      </c>
      <c r="G157">
        <v>0.52998090194310299</v>
      </c>
      <c r="H157" t="s">
        <v>235</v>
      </c>
      <c r="I157">
        <v>2</v>
      </c>
      <c r="J157" t="str">
        <f t="shared" si="10"/>
        <v/>
      </c>
    </row>
    <row r="158" spans="1:10">
      <c r="A158" t="s">
        <v>438</v>
      </c>
      <c r="B158" t="s">
        <v>439</v>
      </c>
      <c r="C158" t="str">
        <f>"2/91"</f>
        <v>2/91</v>
      </c>
      <c r="D158" t="str">
        <f>"91/8582"</f>
        <v>91/8582</v>
      </c>
      <c r="E158">
        <v>0.251174742189885</v>
      </c>
      <c r="F158">
        <v>0.53145307111516704</v>
      </c>
      <c r="G158">
        <v>0.52998090194310299</v>
      </c>
      <c r="H158" t="s">
        <v>183</v>
      </c>
      <c r="I158">
        <v>2</v>
      </c>
      <c r="J158" t="str">
        <f t="shared" si="10"/>
        <v/>
      </c>
    </row>
    <row r="159" spans="1:10">
      <c r="A159" t="s">
        <v>440</v>
      </c>
      <c r="B159" t="s">
        <v>441</v>
      </c>
      <c r="C159" t="str">
        <f>"2/91"</f>
        <v>2/91</v>
      </c>
      <c r="D159" t="str">
        <f>"92/8582"</f>
        <v>92/8582</v>
      </c>
      <c r="E159">
        <v>0.255114765770452</v>
      </c>
      <c r="F159">
        <v>0.53145307111516704</v>
      </c>
      <c r="G159">
        <v>0.52998090194310299</v>
      </c>
      <c r="H159" t="s">
        <v>442</v>
      </c>
      <c r="I159">
        <v>2</v>
      </c>
      <c r="J159" t="str">
        <f t="shared" si="10"/>
        <v/>
      </c>
    </row>
    <row r="160" spans="1:10">
      <c r="A160" t="s">
        <v>443</v>
      </c>
      <c r="B160" t="s">
        <v>444</v>
      </c>
      <c r="C160" t="str">
        <f>"4/91"</f>
        <v>4/91</v>
      </c>
      <c r="D160" t="str">
        <f>"246/8582"</f>
        <v>246/8582</v>
      </c>
      <c r="E160">
        <v>0.26408115997263798</v>
      </c>
      <c r="F160">
        <v>0.53145307111516704</v>
      </c>
      <c r="G160">
        <v>0.52998090194310299</v>
      </c>
      <c r="H160" t="s">
        <v>445</v>
      </c>
      <c r="I160">
        <v>4</v>
      </c>
      <c r="J160" t="str">
        <f t="shared" si="10"/>
        <v/>
      </c>
    </row>
    <row r="161" spans="1:10">
      <c r="A161" t="s">
        <v>446</v>
      </c>
      <c r="B161" t="s">
        <v>447</v>
      </c>
      <c r="C161" t="str">
        <f>"7/91"</f>
        <v>7/91</v>
      </c>
      <c r="D161" t="str">
        <f>"492/8582"</f>
        <v>492/8582</v>
      </c>
      <c r="E161">
        <v>0.26587196294109999</v>
      </c>
      <c r="F161">
        <v>0.53145307111516704</v>
      </c>
      <c r="G161">
        <v>0.52998090194310299</v>
      </c>
      <c r="H161" t="s">
        <v>448</v>
      </c>
      <c r="I161">
        <v>7</v>
      </c>
      <c r="J161" t="str">
        <f t="shared" si="10"/>
        <v/>
      </c>
    </row>
    <row r="162" spans="1:10">
      <c r="A162" t="s">
        <v>449</v>
      </c>
      <c r="B162" t="s">
        <v>450</v>
      </c>
      <c r="C162" t="str">
        <f>"1/91"</f>
        <v>1/91</v>
      </c>
      <c r="D162" t="str">
        <f>"29/8582"</f>
        <v>29/8582</v>
      </c>
      <c r="E162">
        <v>0.266299347914561</v>
      </c>
      <c r="F162">
        <v>0.53145307111516704</v>
      </c>
      <c r="G162">
        <v>0.52998090194310299</v>
      </c>
      <c r="H162" t="s">
        <v>206</v>
      </c>
      <c r="I162">
        <v>1</v>
      </c>
      <c r="J162" t="str">
        <f t="shared" si="10"/>
        <v/>
      </c>
    </row>
    <row r="163" spans="1:10">
      <c r="A163" t="s">
        <v>451</v>
      </c>
      <c r="B163" t="s">
        <v>452</v>
      </c>
      <c r="C163" t="str">
        <f>"1/91"</f>
        <v>1/91</v>
      </c>
      <c r="D163" t="str">
        <f>"29/8582"</f>
        <v>29/8582</v>
      </c>
      <c r="E163">
        <v>0.266299347914561</v>
      </c>
      <c r="F163">
        <v>0.53145307111516704</v>
      </c>
      <c r="G163">
        <v>0.52998090194310299</v>
      </c>
      <c r="H163" t="s">
        <v>385</v>
      </c>
      <c r="I163">
        <v>1</v>
      </c>
      <c r="J163" t="str">
        <f t="shared" si="10"/>
        <v/>
      </c>
    </row>
    <row r="164" spans="1:10">
      <c r="A164" t="s">
        <v>453</v>
      </c>
      <c r="B164" t="s">
        <v>454</v>
      </c>
      <c r="C164" t="str">
        <f>"1/91"</f>
        <v>1/91</v>
      </c>
      <c r="D164" t="str">
        <f>"29/8582"</f>
        <v>29/8582</v>
      </c>
      <c r="E164">
        <v>0.266299347914561</v>
      </c>
      <c r="F164">
        <v>0.53145307111516704</v>
      </c>
      <c r="G164">
        <v>0.52998090194310299</v>
      </c>
      <c r="H164" t="s">
        <v>414</v>
      </c>
      <c r="I164">
        <v>1</v>
      </c>
      <c r="J164" t="str">
        <f t="shared" si="10"/>
        <v/>
      </c>
    </row>
    <row r="165" spans="1:10">
      <c r="A165" t="s">
        <v>455</v>
      </c>
      <c r="B165" t="s">
        <v>456</v>
      </c>
      <c r="C165" t="str">
        <f>"2/91"</f>
        <v>2/91</v>
      </c>
      <c r="D165" t="str">
        <f>"95/8582"</f>
        <v>95/8582</v>
      </c>
      <c r="E165">
        <v>0.26694220611534197</v>
      </c>
      <c r="F165">
        <v>0.53145307111516704</v>
      </c>
      <c r="G165">
        <v>0.52998090194310299</v>
      </c>
      <c r="H165" t="s">
        <v>457</v>
      </c>
      <c r="I165">
        <v>2</v>
      </c>
      <c r="J165" t="str">
        <f t="shared" si="10"/>
        <v/>
      </c>
    </row>
    <row r="166" spans="1:10">
      <c r="A166" t="s">
        <v>458</v>
      </c>
      <c r="B166" t="s">
        <v>459</v>
      </c>
      <c r="C166" t="str">
        <f>"2/91"</f>
        <v>2/91</v>
      </c>
      <c r="D166" t="str">
        <f>"95/8582"</f>
        <v>95/8582</v>
      </c>
      <c r="E166">
        <v>0.26694220611534197</v>
      </c>
      <c r="F166">
        <v>0.53145307111516704</v>
      </c>
      <c r="G166">
        <v>0.52998090194310299</v>
      </c>
      <c r="H166" t="s">
        <v>183</v>
      </c>
      <c r="I166">
        <v>2</v>
      </c>
      <c r="J166" t="str">
        <f t="shared" si="10"/>
        <v/>
      </c>
    </row>
    <row r="167" spans="1:10">
      <c r="A167" t="s">
        <v>460</v>
      </c>
      <c r="B167" t="s">
        <v>461</v>
      </c>
      <c r="C167" t="str">
        <f>"2/91"</f>
        <v>2/91</v>
      </c>
      <c r="D167" t="str">
        <f>"95/8582"</f>
        <v>95/8582</v>
      </c>
      <c r="E167">
        <v>0.26694220611534197</v>
      </c>
      <c r="F167">
        <v>0.53145307111516704</v>
      </c>
      <c r="G167">
        <v>0.52998090194310299</v>
      </c>
      <c r="H167" t="s">
        <v>183</v>
      </c>
      <c r="I167">
        <v>2</v>
      </c>
      <c r="J167" t="str">
        <f t="shared" si="10"/>
        <v/>
      </c>
    </row>
    <row r="168" spans="1:10">
      <c r="A168" t="s">
        <v>462</v>
      </c>
      <c r="B168" t="s">
        <v>463</v>
      </c>
      <c r="C168" t="str">
        <f>"1/91"</f>
        <v>1/91</v>
      </c>
      <c r="D168" t="str">
        <f>"30/8582"</f>
        <v>30/8582</v>
      </c>
      <c r="E168">
        <v>0.27410558658400702</v>
      </c>
      <c r="F168">
        <v>0.53145307111516704</v>
      </c>
      <c r="G168">
        <v>0.52998090194310299</v>
      </c>
      <c r="H168" t="s">
        <v>385</v>
      </c>
      <c r="I168">
        <v>1</v>
      </c>
      <c r="J168" t="str">
        <f t="shared" si="10"/>
        <v/>
      </c>
    </row>
    <row r="169" spans="1:10">
      <c r="A169" t="s">
        <v>464</v>
      </c>
      <c r="B169" t="s">
        <v>465</v>
      </c>
      <c r="C169" t="str">
        <f>"1/91"</f>
        <v>1/91</v>
      </c>
      <c r="D169" t="str">
        <f>"30/8582"</f>
        <v>30/8582</v>
      </c>
      <c r="E169">
        <v>0.27410558658400702</v>
      </c>
      <c r="F169">
        <v>0.53145307111516704</v>
      </c>
      <c r="G169">
        <v>0.52998090194310299</v>
      </c>
      <c r="H169" t="s">
        <v>466</v>
      </c>
      <c r="I169">
        <v>1</v>
      </c>
      <c r="J169" t="str">
        <f t="shared" si="10"/>
        <v/>
      </c>
    </row>
    <row r="170" spans="1:10">
      <c r="A170" t="s">
        <v>467</v>
      </c>
      <c r="B170" t="s">
        <v>468</v>
      </c>
      <c r="C170" t="str">
        <f>"1/91"</f>
        <v>1/91</v>
      </c>
      <c r="D170" t="str">
        <f>"30/8582"</f>
        <v>30/8582</v>
      </c>
      <c r="E170">
        <v>0.27410558658400702</v>
      </c>
      <c r="F170">
        <v>0.53145307111516704</v>
      </c>
      <c r="G170">
        <v>0.52998090194310299</v>
      </c>
      <c r="H170" t="s">
        <v>269</v>
      </c>
      <c r="I170">
        <v>1</v>
      </c>
      <c r="J170" t="str">
        <f t="shared" si="10"/>
        <v/>
      </c>
    </row>
    <row r="171" spans="1:10">
      <c r="A171" t="s">
        <v>469</v>
      </c>
      <c r="B171" t="s">
        <v>470</v>
      </c>
      <c r="C171" t="str">
        <f>"1/91"</f>
        <v>1/91</v>
      </c>
      <c r="D171" t="str">
        <f>"30/8582"</f>
        <v>30/8582</v>
      </c>
      <c r="E171">
        <v>0.27410558658400702</v>
      </c>
      <c r="F171">
        <v>0.53145307111516704</v>
      </c>
      <c r="G171">
        <v>0.52998090194310299</v>
      </c>
      <c r="H171" t="s">
        <v>156</v>
      </c>
      <c r="I171">
        <v>1</v>
      </c>
      <c r="J171" t="str">
        <f t="shared" si="10"/>
        <v/>
      </c>
    </row>
    <row r="172" spans="1:10">
      <c r="A172" t="s">
        <v>471</v>
      </c>
      <c r="B172" t="s">
        <v>472</v>
      </c>
      <c r="C172" t="str">
        <f>"1/91"</f>
        <v>1/91</v>
      </c>
      <c r="D172" t="str">
        <f>"30/8582"</f>
        <v>30/8582</v>
      </c>
      <c r="E172">
        <v>0.27410558658400702</v>
      </c>
      <c r="F172">
        <v>0.53145307111516704</v>
      </c>
      <c r="G172">
        <v>0.52998090194310299</v>
      </c>
      <c r="H172" t="s">
        <v>473</v>
      </c>
      <c r="I172">
        <v>1</v>
      </c>
      <c r="J172" t="str">
        <f t="shared" si="10"/>
        <v/>
      </c>
    </row>
    <row r="173" spans="1:10">
      <c r="A173" t="s">
        <v>474</v>
      </c>
      <c r="B173" t="s">
        <v>475</v>
      </c>
      <c r="C173" t="str">
        <f>"2/91"</f>
        <v>2/91</v>
      </c>
      <c r="D173" t="str">
        <f>"97/8582"</f>
        <v>97/8582</v>
      </c>
      <c r="E173">
        <v>0.274828724719272</v>
      </c>
      <c r="F173">
        <v>0.53145307111516704</v>
      </c>
      <c r="G173">
        <v>0.52998090194310299</v>
      </c>
      <c r="H173" t="s">
        <v>174</v>
      </c>
      <c r="I173">
        <v>2</v>
      </c>
      <c r="J173" t="str">
        <f t="shared" si="10"/>
        <v/>
      </c>
    </row>
    <row r="174" spans="1:10">
      <c r="A174" t="s">
        <v>476</v>
      </c>
      <c r="B174" t="s">
        <v>477</v>
      </c>
      <c r="C174" t="str">
        <f>"2/91"</f>
        <v>2/91</v>
      </c>
      <c r="D174" t="str">
        <f>"97/8582"</f>
        <v>97/8582</v>
      </c>
      <c r="E174">
        <v>0.274828724719272</v>
      </c>
      <c r="F174">
        <v>0.53145307111516704</v>
      </c>
      <c r="G174">
        <v>0.52998090194310299</v>
      </c>
      <c r="H174" t="s">
        <v>478</v>
      </c>
      <c r="I174">
        <v>2</v>
      </c>
      <c r="J174" t="str">
        <f t="shared" si="10"/>
        <v/>
      </c>
    </row>
    <row r="175" spans="1:10">
      <c r="A175" t="s">
        <v>479</v>
      </c>
      <c r="B175" t="s">
        <v>480</v>
      </c>
      <c r="C175" t="str">
        <f>"2/91"</f>
        <v>2/91</v>
      </c>
      <c r="D175" t="str">
        <f>"98/8582"</f>
        <v>98/8582</v>
      </c>
      <c r="E175">
        <v>0.27877112572943102</v>
      </c>
      <c r="F175">
        <v>0.53145307111516704</v>
      </c>
      <c r="G175">
        <v>0.52998090194310299</v>
      </c>
      <c r="H175" t="s">
        <v>101</v>
      </c>
      <c r="I175">
        <v>2</v>
      </c>
      <c r="J175" t="str">
        <f t="shared" si="10"/>
        <v/>
      </c>
    </row>
    <row r="176" spans="1:10">
      <c r="A176" t="s">
        <v>481</v>
      </c>
      <c r="B176" t="s">
        <v>482</v>
      </c>
      <c r="C176" t="str">
        <f>"1/91"</f>
        <v>1/91</v>
      </c>
      <c r="D176" t="str">
        <f>"31/8582"</f>
        <v>31/8582</v>
      </c>
      <c r="E176">
        <v>0.281829673536867</v>
      </c>
      <c r="F176">
        <v>0.53145307111516704</v>
      </c>
      <c r="G176">
        <v>0.52998090194310299</v>
      </c>
      <c r="H176" t="s">
        <v>162</v>
      </c>
      <c r="I176">
        <v>1</v>
      </c>
      <c r="J176" t="str">
        <f t="shared" si="10"/>
        <v/>
      </c>
    </row>
    <row r="177" spans="1:10">
      <c r="A177" t="s">
        <v>483</v>
      </c>
      <c r="B177" t="s">
        <v>484</v>
      </c>
      <c r="C177" t="str">
        <f>"1/91"</f>
        <v>1/91</v>
      </c>
      <c r="D177" t="str">
        <f>"31/8582"</f>
        <v>31/8582</v>
      </c>
      <c r="E177">
        <v>0.281829673536867</v>
      </c>
      <c r="F177">
        <v>0.53145307111516704</v>
      </c>
      <c r="G177">
        <v>0.52998090194310299</v>
      </c>
      <c r="H177" t="s">
        <v>153</v>
      </c>
      <c r="I177">
        <v>1</v>
      </c>
      <c r="J177" t="str">
        <f t="shared" si="10"/>
        <v/>
      </c>
    </row>
    <row r="178" spans="1:10">
      <c r="A178" t="s">
        <v>485</v>
      </c>
      <c r="B178" t="s">
        <v>486</v>
      </c>
      <c r="C178" t="str">
        <f>"1/91"</f>
        <v>1/91</v>
      </c>
      <c r="D178" t="str">
        <f>"31/8582"</f>
        <v>31/8582</v>
      </c>
      <c r="E178">
        <v>0.281829673536867</v>
      </c>
      <c r="F178">
        <v>0.53145307111516704</v>
      </c>
      <c r="G178">
        <v>0.52998090194310299</v>
      </c>
      <c r="H178" t="s">
        <v>206</v>
      </c>
      <c r="I178">
        <v>1</v>
      </c>
      <c r="J178" t="str">
        <f t="shared" si="10"/>
        <v/>
      </c>
    </row>
    <row r="179" spans="1:10">
      <c r="A179" t="s">
        <v>487</v>
      </c>
      <c r="B179" t="s">
        <v>488</v>
      </c>
      <c r="C179" t="str">
        <f>"2/91"</f>
        <v>2/91</v>
      </c>
      <c r="D179" t="str">
        <f>"99/8582"</f>
        <v>99/8582</v>
      </c>
      <c r="E179">
        <v>0.28271238658074699</v>
      </c>
      <c r="F179">
        <v>0.53145307111516704</v>
      </c>
      <c r="G179">
        <v>0.52998090194310299</v>
      </c>
      <c r="H179" t="s">
        <v>81</v>
      </c>
      <c r="I179">
        <v>2</v>
      </c>
      <c r="J179" t="str">
        <f t="shared" si="10"/>
        <v/>
      </c>
    </row>
    <row r="180" spans="1:10">
      <c r="A180" t="s">
        <v>489</v>
      </c>
      <c r="B180" t="s">
        <v>490</v>
      </c>
      <c r="C180" t="str">
        <f>"2/91"</f>
        <v>2/91</v>
      </c>
      <c r="D180" t="str">
        <f>"99/8582"</f>
        <v>99/8582</v>
      </c>
      <c r="E180">
        <v>0.28271238658074699</v>
      </c>
      <c r="F180">
        <v>0.53145307111516704</v>
      </c>
      <c r="G180">
        <v>0.52998090194310299</v>
      </c>
      <c r="H180" t="s">
        <v>491</v>
      </c>
      <c r="I180">
        <v>2</v>
      </c>
      <c r="J180" t="str">
        <f t="shared" si="10"/>
        <v/>
      </c>
    </row>
    <row r="181" spans="1:10">
      <c r="A181" t="s">
        <v>492</v>
      </c>
      <c r="B181" t="s">
        <v>493</v>
      </c>
      <c r="C181" t="str">
        <f>"2/91"</f>
        <v>2/91</v>
      </c>
      <c r="D181" t="str">
        <f>"100/8582"</f>
        <v>100/8582</v>
      </c>
      <c r="E181">
        <v>0.28665209242100897</v>
      </c>
      <c r="F181">
        <v>0.53145307111516704</v>
      </c>
      <c r="G181">
        <v>0.52998090194310299</v>
      </c>
      <c r="H181" t="s">
        <v>442</v>
      </c>
      <c r="I181">
        <v>2</v>
      </c>
      <c r="J181" t="str">
        <f t="shared" si="10"/>
        <v/>
      </c>
    </row>
    <row r="182" spans="1:10">
      <c r="A182" t="s">
        <v>494</v>
      </c>
      <c r="B182" t="s">
        <v>495</v>
      </c>
      <c r="C182" t="str">
        <f t="shared" ref="C182:C187" si="13">"1/91"</f>
        <v>1/91</v>
      </c>
      <c r="D182" t="str">
        <f t="shared" ref="D182:D187" si="14">"32/8582"</f>
        <v>32/8582</v>
      </c>
      <c r="E182">
        <v>0.28947246381965802</v>
      </c>
      <c r="F182">
        <v>0.53145307111516704</v>
      </c>
      <c r="G182">
        <v>0.52998090194310299</v>
      </c>
      <c r="H182" t="s">
        <v>269</v>
      </c>
      <c r="I182">
        <v>1</v>
      </c>
      <c r="J182" t="str">
        <f t="shared" si="10"/>
        <v/>
      </c>
    </row>
    <row r="183" spans="1:10">
      <c r="A183" t="s">
        <v>496</v>
      </c>
      <c r="B183" t="s">
        <v>497</v>
      </c>
      <c r="C183" t="str">
        <f t="shared" si="13"/>
        <v>1/91</v>
      </c>
      <c r="D183" t="str">
        <f t="shared" si="14"/>
        <v>32/8582</v>
      </c>
      <c r="E183">
        <v>0.28947246381965802</v>
      </c>
      <c r="F183">
        <v>0.53145307111516704</v>
      </c>
      <c r="G183">
        <v>0.52998090194310299</v>
      </c>
      <c r="H183" t="s">
        <v>156</v>
      </c>
      <c r="I183">
        <v>1</v>
      </c>
      <c r="J183" t="str">
        <f t="shared" si="10"/>
        <v/>
      </c>
    </row>
    <row r="184" spans="1:10">
      <c r="A184" t="s">
        <v>498</v>
      </c>
      <c r="B184" t="s">
        <v>499</v>
      </c>
      <c r="C184" t="str">
        <f t="shared" si="13"/>
        <v>1/91</v>
      </c>
      <c r="D184" t="str">
        <f t="shared" si="14"/>
        <v>32/8582</v>
      </c>
      <c r="E184">
        <v>0.28947246381965802</v>
      </c>
      <c r="F184">
        <v>0.53145307111516704</v>
      </c>
      <c r="G184">
        <v>0.52998090194310299</v>
      </c>
      <c r="H184" t="s">
        <v>500</v>
      </c>
      <c r="I184">
        <v>1</v>
      </c>
      <c r="J184" t="str">
        <f t="shared" si="10"/>
        <v/>
      </c>
    </row>
    <row r="185" spans="1:10">
      <c r="A185" t="s">
        <v>501</v>
      </c>
      <c r="B185" t="s">
        <v>502</v>
      </c>
      <c r="C185" t="str">
        <f t="shared" si="13"/>
        <v>1/91</v>
      </c>
      <c r="D185" t="str">
        <f t="shared" si="14"/>
        <v>32/8582</v>
      </c>
      <c r="E185">
        <v>0.28947246381965802</v>
      </c>
      <c r="F185">
        <v>0.53145307111516704</v>
      </c>
      <c r="G185">
        <v>0.52998090194310299</v>
      </c>
      <c r="H185" t="s">
        <v>503</v>
      </c>
      <c r="I185">
        <v>1</v>
      </c>
      <c r="J185" t="str">
        <f t="shared" si="10"/>
        <v/>
      </c>
    </row>
    <row r="186" spans="1:10">
      <c r="A186" t="s">
        <v>504</v>
      </c>
      <c r="B186" t="s">
        <v>505</v>
      </c>
      <c r="C186" t="str">
        <f t="shared" si="13"/>
        <v>1/91</v>
      </c>
      <c r="D186" t="str">
        <f t="shared" si="14"/>
        <v>32/8582</v>
      </c>
      <c r="E186">
        <v>0.28947246381965802</v>
      </c>
      <c r="F186">
        <v>0.53145307111516704</v>
      </c>
      <c r="G186">
        <v>0.52998090194310299</v>
      </c>
      <c r="H186" t="s">
        <v>506</v>
      </c>
      <c r="I186">
        <v>1</v>
      </c>
      <c r="J186" t="str">
        <f t="shared" si="10"/>
        <v/>
      </c>
    </row>
    <row r="187" spans="1:10">
      <c r="A187" t="s">
        <v>507</v>
      </c>
      <c r="B187" t="s">
        <v>508</v>
      </c>
      <c r="C187" t="str">
        <f t="shared" si="13"/>
        <v>1/91</v>
      </c>
      <c r="D187" t="str">
        <f t="shared" si="14"/>
        <v>32/8582</v>
      </c>
      <c r="E187">
        <v>0.28947246381965802</v>
      </c>
      <c r="F187">
        <v>0.53145307111516704</v>
      </c>
      <c r="G187">
        <v>0.52998090194310299</v>
      </c>
      <c r="H187" t="s">
        <v>153</v>
      </c>
      <c r="I187">
        <v>1</v>
      </c>
      <c r="J187" t="str">
        <f t="shared" si="10"/>
        <v/>
      </c>
    </row>
    <row r="188" spans="1:10">
      <c r="A188" t="s">
        <v>509</v>
      </c>
      <c r="B188" t="s">
        <v>510</v>
      </c>
      <c r="C188" t="str">
        <f>"2/91"</f>
        <v>2/91</v>
      </c>
      <c r="D188" t="str">
        <f>"101/8582"</f>
        <v>101/8582</v>
      </c>
      <c r="E188">
        <v>0.29058983713022302</v>
      </c>
      <c r="F188">
        <v>0.53145307111516704</v>
      </c>
      <c r="G188">
        <v>0.52998090194310299</v>
      </c>
      <c r="H188" t="s">
        <v>511</v>
      </c>
      <c r="I188">
        <v>2</v>
      </c>
      <c r="J188" t="str">
        <f t="shared" si="10"/>
        <v/>
      </c>
    </row>
    <row r="189" spans="1:10">
      <c r="A189" t="s">
        <v>512</v>
      </c>
      <c r="B189" t="s">
        <v>513</v>
      </c>
      <c r="C189" t="str">
        <f t="shared" ref="C189:C195" si="15">"1/91"</f>
        <v>1/91</v>
      </c>
      <c r="D189" t="str">
        <f>"33/8582"</f>
        <v>33/8582</v>
      </c>
      <c r="E189">
        <v>0.297034803678419</v>
      </c>
      <c r="F189">
        <v>0.531863365748793</v>
      </c>
      <c r="G189">
        <v>0.53039006002649702</v>
      </c>
      <c r="H189" t="s">
        <v>162</v>
      </c>
      <c r="I189">
        <v>1</v>
      </c>
      <c r="J189" t="str">
        <f t="shared" si="10"/>
        <v/>
      </c>
    </row>
    <row r="190" spans="1:10">
      <c r="A190" t="s">
        <v>514</v>
      </c>
      <c r="B190" t="s">
        <v>515</v>
      </c>
      <c r="C190" t="str">
        <f t="shared" si="15"/>
        <v>1/91</v>
      </c>
      <c r="D190" t="str">
        <f>"33/8582"</f>
        <v>33/8582</v>
      </c>
      <c r="E190">
        <v>0.297034803678419</v>
      </c>
      <c r="F190">
        <v>0.531863365748793</v>
      </c>
      <c r="G190">
        <v>0.53039006002649702</v>
      </c>
      <c r="H190" t="s">
        <v>516</v>
      </c>
      <c r="I190">
        <v>1</v>
      </c>
      <c r="J190" t="str">
        <f t="shared" si="10"/>
        <v/>
      </c>
    </row>
    <row r="191" spans="1:10">
      <c r="A191" t="s">
        <v>517</v>
      </c>
      <c r="B191" t="s">
        <v>518</v>
      </c>
      <c r="C191" t="str">
        <f t="shared" si="15"/>
        <v>1/91</v>
      </c>
      <c r="D191" t="str">
        <f>"33/8582"</f>
        <v>33/8582</v>
      </c>
      <c r="E191">
        <v>0.297034803678419</v>
      </c>
      <c r="F191">
        <v>0.531863365748793</v>
      </c>
      <c r="G191">
        <v>0.53039006002649702</v>
      </c>
      <c r="H191" t="s">
        <v>519</v>
      </c>
      <c r="I191">
        <v>1</v>
      </c>
      <c r="J191" t="str">
        <f t="shared" si="10"/>
        <v/>
      </c>
    </row>
    <row r="192" spans="1:10">
      <c r="A192" t="s">
        <v>520</v>
      </c>
      <c r="B192" t="s">
        <v>521</v>
      </c>
      <c r="C192" t="str">
        <f t="shared" si="15"/>
        <v>1/91</v>
      </c>
      <c r="D192" t="str">
        <f>"33/8582"</f>
        <v>33/8582</v>
      </c>
      <c r="E192">
        <v>0.297034803678419</v>
      </c>
      <c r="F192">
        <v>0.531863365748793</v>
      </c>
      <c r="G192">
        <v>0.53039006002649702</v>
      </c>
      <c r="H192" t="s">
        <v>259</v>
      </c>
      <c r="I192">
        <v>1</v>
      </c>
      <c r="J192" t="str">
        <f t="shared" si="10"/>
        <v/>
      </c>
    </row>
    <row r="193" spans="1:10">
      <c r="A193" t="s">
        <v>522</v>
      </c>
      <c r="B193" t="s">
        <v>523</v>
      </c>
      <c r="C193" t="str">
        <f t="shared" si="15"/>
        <v>1/91</v>
      </c>
      <c r="D193" t="str">
        <f>"34/8582"</f>
        <v>34/8582</v>
      </c>
      <c r="E193">
        <v>0.30451753064827097</v>
      </c>
      <c r="F193">
        <v>0.53682987361705503</v>
      </c>
      <c r="G193">
        <v>0.535342810255235</v>
      </c>
      <c r="H193" t="s">
        <v>156</v>
      </c>
      <c r="I193">
        <v>1</v>
      </c>
      <c r="J193" t="str">
        <f t="shared" si="10"/>
        <v/>
      </c>
    </row>
    <row r="194" spans="1:10">
      <c r="A194" t="s">
        <v>524</v>
      </c>
      <c r="B194" t="s">
        <v>525</v>
      </c>
      <c r="C194" t="str">
        <f t="shared" si="15"/>
        <v>1/91</v>
      </c>
      <c r="D194" t="str">
        <f>"34/8582"</f>
        <v>34/8582</v>
      </c>
      <c r="E194">
        <v>0.30451753064827097</v>
      </c>
      <c r="F194">
        <v>0.53682987361705503</v>
      </c>
      <c r="G194">
        <v>0.535342810255235</v>
      </c>
      <c r="H194" t="s">
        <v>243</v>
      </c>
      <c r="I194">
        <v>1</v>
      </c>
      <c r="J194" t="str">
        <f t="shared" ref="J194:J257" si="16">IF(F194&lt;0.05,"*","")</f>
        <v/>
      </c>
    </row>
    <row r="195" spans="1:10">
      <c r="A195" t="s">
        <v>526</v>
      </c>
      <c r="B195" t="s">
        <v>527</v>
      </c>
      <c r="C195" t="str">
        <f t="shared" si="15"/>
        <v>1/91</v>
      </c>
      <c r="D195" t="str">
        <f>"34/8582"</f>
        <v>34/8582</v>
      </c>
      <c r="E195">
        <v>0.30451753064827097</v>
      </c>
      <c r="F195">
        <v>0.53682987361705503</v>
      </c>
      <c r="G195">
        <v>0.535342810255235</v>
      </c>
      <c r="H195" t="s">
        <v>528</v>
      </c>
      <c r="I195">
        <v>1</v>
      </c>
      <c r="J195" t="str">
        <f t="shared" si="16"/>
        <v/>
      </c>
    </row>
    <row r="196" spans="1:10">
      <c r="A196" t="s">
        <v>529</v>
      </c>
      <c r="B196" t="s">
        <v>530</v>
      </c>
      <c r="C196" t="str">
        <f>"2/91"</f>
        <v>2/91</v>
      </c>
      <c r="D196" t="str">
        <f>"106/8582"</f>
        <v>106/8582</v>
      </c>
      <c r="E196">
        <v>0.31023552390846298</v>
      </c>
      <c r="F196">
        <v>0.54319715890079101</v>
      </c>
      <c r="G196">
        <v>0.54169245762959795</v>
      </c>
      <c r="H196" t="s">
        <v>491</v>
      </c>
      <c r="I196">
        <v>2</v>
      </c>
      <c r="J196" t="str">
        <f t="shared" si="16"/>
        <v/>
      </c>
    </row>
    <row r="197" spans="1:10">
      <c r="A197" t="s">
        <v>531</v>
      </c>
      <c r="B197" t="s">
        <v>532</v>
      </c>
      <c r="C197" t="str">
        <f>"1/91"</f>
        <v>1/91</v>
      </c>
      <c r="D197" t="str">
        <f>"35/8582"</f>
        <v>35/8582</v>
      </c>
      <c r="E197">
        <v>0.31192147364207201</v>
      </c>
      <c r="F197">
        <v>0.54319715890079101</v>
      </c>
      <c r="G197">
        <v>0.54169245762959795</v>
      </c>
      <c r="H197" t="s">
        <v>156</v>
      </c>
      <c r="I197">
        <v>1</v>
      </c>
      <c r="J197" t="str">
        <f t="shared" si="16"/>
        <v/>
      </c>
    </row>
    <row r="198" spans="1:10">
      <c r="A198" t="s">
        <v>533</v>
      </c>
      <c r="B198" t="s">
        <v>534</v>
      </c>
      <c r="C198" t="str">
        <f>"3/91"</f>
        <v>3/91</v>
      </c>
      <c r="D198" t="str">
        <f>"187/8582"</f>
        <v>187/8582</v>
      </c>
      <c r="E198">
        <v>0.31856561535426098</v>
      </c>
      <c r="F198">
        <v>0.54319715890079101</v>
      </c>
      <c r="G198">
        <v>0.54169245762959795</v>
      </c>
      <c r="H198" t="s">
        <v>535</v>
      </c>
      <c r="I198">
        <v>3</v>
      </c>
      <c r="J198" t="str">
        <f t="shared" si="16"/>
        <v/>
      </c>
    </row>
    <row r="199" spans="1:10">
      <c r="A199" t="s">
        <v>536</v>
      </c>
      <c r="B199" t="s">
        <v>537</v>
      </c>
      <c r="C199" t="str">
        <f t="shared" ref="C199:C206" si="17">"1/91"</f>
        <v>1/91</v>
      </c>
      <c r="D199" t="str">
        <f>"36/8582"</f>
        <v>36/8582</v>
      </c>
      <c r="E199">
        <v>0.31924745303818403</v>
      </c>
      <c r="F199">
        <v>0.54319715890079101</v>
      </c>
      <c r="G199">
        <v>0.54169245762959795</v>
      </c>
      <c r="H199" t="s">
        <v>211</v>
      </c>
      <c r="I199">
        <v>1</v>
      </c>
      <c r="J199" t="str">
        <f t="shared" si="16"/>
        <v/>
      </c>
    </row>
    <row r="200" spans="1:10">
      <c r="A200" t="s">
        <v>538</v>
      </c>
      <c r="B200" t="s">
        <v>539</v>
      </c>
      <c r="C200" t="str">
        <f t="shared" si="17"/>
        <v>1/91</v>
      </c>
      <c r="D200" t="str">
        <f>"36/8582"</f>
        <v>36/8582</v>
      </c>
      <c r="E200">
        <v>0.31924745303818403</v>
      </c>
      <c r="F200">
        <v>0.54319715890079101</v>
      </c>
      <c r="G200">
        <v>0.54169245762959795</v>
      </c>
      <c r="H200" t="s">
        <v>365</v>
      </c>
      <c r="I200">
        <v>1</v>
      </c>
      <c r="J200" t="str">
        <f t="shared" si="16"/>
        <v/>
      </c>
    </row>
    <row r="201" spans="1:10">
      <c r="A201" t="s">
        <v>540</v>
      </c>
      <c r="B201" t="s">
        <v>541</v>
      </c>
      <c r="C201" t="str">
        <f t="shared" si="17"/>
        <v>1/91</v>
      </c>
      <c r="D201" t="str">
        <f>"36/8582"</f>
        <v>36/8582</v>
      </c>
      <c r="E201">
        <v>0.31924745303818403</v>
      </c>
      <c r="F201">
        <v>0.54319715890079101</v>
      </c>
      <c r="G201">
        <v>0.54169245762959795</v>
      </c>
      <c r="H201" t="s">
        <v>278</v>
      </c>
      <c r="I201">
        <v>1</v>
      </c>
      <c r="J201" t="str">
        <f t="shared" si="16"/>
        <v/>
      </c>
    </row>
    <row r="202" spans="1:10">
      <c r="A202" t="s">
        <v>542</v>
      </c>
      <c r="B202" t="s">
        <v>543</v>
      </c>
      <c r="C202" t="str">
        <f t="shared" si="17"/>
        <v>1/91</v>
      </c>
      <c r="D202" t="str">
        <f>"36/8582"</f>
        <v>36/8582</v>
      </c>
      <c r="E202">
        <v>0.31924745303818403</v>
      </c>
      <c r="F202">
        <v>0.54319715890079101</v>
      </c>
      <c r="G202">
        <v>0.54169245762959795</v>
      </c>
      <c r="H202" t="s">
        <v>156</v>
      </c>
      <c r="I202">
        <v>1</v>
      </c>
      <c r="J202" t="str">
        <f t="shared" si="16"/>
        <v/>
      </c>
    </row>
    <row r="203" spans="1:10">
      <c r="A203" t="s">
        <v>544</v>
      </c>
      <c r="B203" t="s">
        <v>545</v>
      </c>
      <c r="C203" t="str">
        <f t="shared" si="17"/>
        <v>1/91</v>
      </c>
      <c r="D203" t="str">
        <f>"37/8582"</f>
        <v>37/8582</v>
      </c>
      <c r="E203">
        <v>0.32649628076735898</v>
      </c>
      <c r="F203">
        <v>0.54469135620700804</v>
      </c>
      <c r="G203">
        <v>0.54318251588510502</v>
      </c>
      <c r="H203" t="s">
        <v>348</v>
      </c>
      <c r="I203">
        <v>1</v>
      </c>
      <c r="J203" t="str">
        <f t="shared" si="16"/>
        <v/>
      </c>
    </row>
    <row r="204" spans="1:10">
      <c r="A204" t="s">
        <v>546</v>
      </c>
      <c r="B204" t="s">
        <v>547</v>
      </c>
      <c r="C204" t="str">
        <f t="shared" si="17"/>
        <v>1/91</v>
      </c>
      <c r="D204" t="str">
        <f>"37/8582"</f>
        <v>37/8582</v>
      </c>
      <c r="E204">
        <v>0.32649628076735898</v>
      </c>
      <c r="F204">
        <v>0.54469135620700804</v>
      </c>
      <c r="G204">
        <v>0.54318251588510502</v>
      </c>
      <c r="H204" t="s">
        <v>385</v>
      </c>
      <c r="I204">
        <v>1</v>
      </c>
      <c r="J204" t="str">
        <f t="shared" si="16"/>
        <v/>
      </c>
    </row>
    <row r="205" spans="1:10">
      <c r="A205" t="s">
        <v>548</v>
      </c>
      <c r="B205" t="s">
        <v>549</v>
      </c>
      <c r="C205" t="str">
        <f t="shared" si="17"/>
        <v>1/91</v>
      </c>
      <c r="D205" t="str">
        <f>"37/8582"</f>
        <v>37/8582</v>
      </c>
      <c r="E205">
        <v>0.32649628076735898</v>
      </c>
      <c r="F205">
        <v>0.54469135620700804</v>
      </c>
      <c r="G205">
        <v>0.54318251588510502</v>
      </c>
      <c r="H205" t="s">
        <v>550</v>
      </c>
      <c r="I205">
        <v>1</v>
      </c>
      <c r="J205" t="str">
        <f t="shared" si="16"/>
        <v/>
      </c>
    </row>
    <row r="206" spans="1:10">
      <c r="A206" t="s">
        <v>551</v>
      </c>
      <c r="B206" t="s">
        <v>552</v>
      </c>
      <c r="C206" t="str">
        <f t="shared" si="17"/>
        <v>1/91</v>
      </c>
      <c r="D206" t="str">
        <f>"37/8582"</f>
        <v>37/8582</v>
      </c>
      <c r="E206">
        <v>0.32649628076735898</v>
      </c>
      <c r="F206">
        <v>0.54469135620700804</v>
      </c>
      <c r="G206">
        <v>0.54318251588510502</v>
      </c>
      <c r="H206" t="s">
        <v>269</v>
      </c>
      <c r="I206">
        <v>1</v>
      </c>
      <c r="J206" t="str">
        <f t="shared" si="16"/>
        <v/>
      </c>
    </row>
    <row r="207" spans="1:10">
      <c r="A207" t="s">
        <v>553</v>
      </c>
      <c r="B207" t="s">
        <v>554</v>
      </c>
      <c r="C207" t="str">
        <f>"2/91"</f>
        <v>2/91</v>
      </c>
      <c r="D207" t="str">
        <f>"111/8582"</f>
        <v>111/8582</v>
      </c>
      <c r="E207">
        <v>0.32977605429265899</v>
      </c>
      <c r="F207">
        <v>0.54749228431111396</v>
      </c>
      <c r="G207">
        <v>0.54597568518559902</v>
      </c>
      <c r="H207" t="s">
        <v>183</v>
      </c>
      <c r="I207">
        <v>2</v>
      </c>
      <c r="J207" t="str">
        <f t="shared" si="16"/>
        <v/>
      </c>
    </row>
    <row r="208" spans="1:10">
      <c r="A208" t="s">
        <v>555</v>
      </c>
      <c r="B208" t="s">
        <v>556</v>
      </c>
      <c r="C208" t="str">
        <f>"1/91"</f>
        <v>1/91</v>
      </c>
      <c r="D208" t="str">
        <f>"38/8582"</f>
        <v>38/8582</v>
      </c>
      <c r="E208">
        <v>0.33366876039874199</v>
      </c>
      <c r="F208">
        <v>0.55127882152835594</v>
      </c>
      <c r="G208">
        <v>0.54975173338007799</v>
      </c>
      <c r="H208" t="s">
        <v>196</v>
      </c>
      <c r="I208">
        <v>1</v>
      </c>
      <c r="J208" t="str">
        <f t="shared" si="16"/>
        <v/>
      </c>
    </row>
    <row r="209" spans="1:10">
      <c r="A209" t="s">
        <v>557</v>
      </c>
      <c r="B209" t="s">
        <v>558</v>
      </c>
      <c r="C209" t="str">
        <f>"1/91"</f>
        <v>1/91</v>
      </c>
      <c r="D209" t="str">
        <f>"39/8582"</f>
        <v>39/8582</v>
      </c>
      <c r="E209">
        <v>0.34076568722501899</v>
      </c>
      <c r="F209">
        <v>0.55870748226301004</v>
      </c>
      <c r="G209">
        <v>0.55715981610715604</v>
      </c>
      <c r="H209" t="s">
        <v>278</v>
      </c>
      <c r="I209">
        <v>1</v>
      </c>
      <c r="J209" t="str">
        <f t="shared" si="16"/>
        <v/>
      </c>
    </row>
    <row r="210" spans="1:10">
      <c r="A210" t="s">
        <v>559</v>
      </c>
      <c r="B210" t="s">
        <v>560</v>
      </c>
      <c r="C210" t="str">
        <f>"2/91"</f>
        <v>2/91</v>
      </c>
      <c r="D210" t="str">
        <f>"114/8582"</f>
        <v>114/8582</v>
      </c>
      <c r="E210">
        <v>0.34143235027183899</v>
      </c>
      <c r="F210">
        <v>0.55870748226301004</v>
      </c>
      <c r="G210">
        <v>0.55715981610715604</v>
      </c>
      <c r="H210" t="s">
        <v>561</v>
      </c>
      <c r="I210">
        <v>2</v>
      </c>
      <c r="J210" t="str">
        <f t="shared" si="16"/>
        <v/>
      </c>
    </row>
    <row r="211" spans="1:10">
      <c r="A211" t="s">
        <v>562</v>
      </c>
      <c r="B211" t="s">
        <v>563</v>
      </c>
      <c r="C211" t="str">
        <f>"1/91"</f>
        <v>1/91</v>
      </c>
      <c r="D211" t="str">
        <f>"40/8582"</f>
        <v>40/8582</v>
      </c>
      <c r="E211">
        <v>0.34778784834670001</v>
      </c>
      <c r="F211">
        <v>0.55959708436510602</v>
      </c>
      <c r="G211">
        <v>0.55804695393750103</v>
      </c>
      <c r="H211" t="s">
        <v>564</v>
      </c>
      <c r="I211">
        <v>1</v>
      </c>
      <c r="J211" t="str">
        <f t="shared" si="16"/>
        <v/>
      </c>
    </row>
    <row r="212" spans="1:10">
      <c r="A212" t="s">
        <v>565</v>
      </c>
      <c r="B212" t="s">
        <v>566</v>
      </c>
      <c r="C212" t="str">
        <f>"1/91"</f>
        <v>1/91</v>
      </c>
      <c r="D212" t="str">
        <f>"41/8582"</f>
        <v>41/8582</v>
      </c>
      <c r="E212">
        <v>0.35473602275555699</v>
      </c>
      <c r="F212">
        <v>0.55959708436510602</v>
      </c>
      <c r="G212">
        <v>0.55804695393750103</v>
      </c>
      <c r="H212" t="s">
        <v>206</v>
      </c>
      <c r="I212">
        <v>1</v>
      </c>
      <c r="J212" t="str">
        <f t="shared" si="16"/>
        <v/>
      </c>
    </row>
    <row r="213" spans="1:10">
      <c r="A213" t="s">
        <v>567</v>
      </c>
      <c r="B213" t="s">
        <v>568</v>
      </c>
      <c r="C213" t="str">
        <f>"1/91"</f>
        <v>1/91</v>
      </c>
      <c r="D213" t="str">
        <f>"41/8582"</f>
        <v>41/8582</v>
      </c>
      <c r="E213">
        <v>0.35473602275555699</v>
      </c>
      <c r="F213">
        <v>0.55959708436510602</v>
      </c>
      <c r="G213">
        <v>0.55804695393750103</v>
      </c>
      <c r="H213" t="s">
        <v>159</v>
      </c>
      <c r="I213">
        <v>1</v>
      </c>
      <c r="J213" t="str">
        <f t="shared" si="16"/>
        <v/>
      </c>
    </row>
    <row r="214" spans="1:10">
      <c r="A214" t="s">
        <v>569</v>
      </c>
      <c r="B214" t="s">
        <v>570</v>
      </c>
      <c r="C214" t="str">
        <f>"1/91"</f>
        <v>1/91</v>
      </c>
      <c r="D214" t="str">
        <f>"41/8582"</f>
        <v>41/8582</v>
      </c>
      <c r="E214">
        <v>0.35473602275555699</v>
      </c>
      <c r="F214">
        <v>0.55959708436510602</v>
      </c>
      <c r="G214">
        <v>0.55804695393750103</v>
      </c>
      <c r="H214" t="s">
        <v>269</v>
      </c>
      <c r="I214">
        <v>1</v>
      </c>
      <c r="J214" t="str">
        <f t="shared" si="16"/>
        <v/>
      </c>
    </row>
    <row r="215" spans="1:10">
      <c r="A215" t="s">
        <v>571</v>
      </c>
      <c r="B215" t="s">
        <v>572</v>
      </c>
      <c r="C215" t="str">
        <f>"3/91"</f>
        <v>3/91</v>
      </c>
      <c r="D215" t="str">
        <f>"200/8582"</f>
        <v>200/8582</v>
      </c>
      <c r="E215">
        <v>0.35647400961132197</v>
      </c>
      <c r="F215">
        <v>0.55959708436510602</v>
      </c>
      <c r="G215">
        <v>0.55804695393750103</v>
      </c>
      <c r="H215" t="s">
        <v>573</v>
      </c>
      <c r="I215">
        <v>3</v>
      </c>
      <c r="J215" t="str">
        <f t="shared" si="16"/>
        <v/>
      </c>
    </row>
    <row r="216" spans="1:10">
      <c r="A216" t="s">
        <v>574</v>
      </c>
      <c r="B216" t="s">
        <v>575</v>
      </c>
      <c r="C216" t="str">
        <f>"3/91"</f>
        <v>3/91</v>
      </c>
      <c r="D216" t="str">
        <f>"201/8582"</f>
        <v>201/8582</v>
      </c>
      <c r="E216">
        <v>0.35938412770057099</v>
      </c>
      <c r="F216">
        <v>0.55959708436510602</v>
      </c>
      <c r="G216">
        <v>0.55804695393750103</v>
      </c>
      <c r="H216" t="s">
        <v>576</v>
      </c>
      <c r="I216">
        <v>3</v>
      </c>
      <c r="J216" t="str">
        <f t="shared" si="16"/>
        <v/>
      </c>
    </row>
    <row r="217" spans="1:10">
      <c r="A217" t="s">
        <v>577</v>
      </c>
      <c r="B217" t="s">
        <v>578</v>
      </c>
      <c r="C217" t="str">
        <f>"2/91"</f>
        <v>2/91</v>
      </c>
      <c r="D217" t="str">
        <f>"119/8582"</f>
        <v>119/8582</v>
      </c>
      <c r="E217">
        <v>0.36071975155403602</v>
      </c>
      <c r="F217">
        <v>0.55959708436510602</v>
      </c>
      <c r="G217">
        <v>0.55804695393750103</v>
      </c>
      <c r="H217" t="s">
        <v>72</v>
      </c>
      <c r="I217">
        <v>2</v>
      </c>
      <c r="J217" t="str">
        <f t="shared" si="16"/>
        <v/>
      </c>
    </row>
    <row r="218" spans="1:10">
      <c r="A218" t="s">
        <v>579</v>
      </c>
      <c r="B218" t="s">
        <v>580</v>
      </c>
      <c r="C218" t="str">
        <f>"1/91"</f>
        <v>1/91</v>
      </c>
      <c r="D218" t="str">
        <f>"42/8582"</f>
        <v>42/8582</v>
      </c>
      <c r="E218">
        <v>0.36161098141721698</v>
      </c>
      <c r="F218">
        <v>0.55959708436510602</v>
      </c>
      <c r="G218">
        <v>0.55804695393750103</v>
      </c>
      <c r="H218" t="s">
        <v>206</v>
      </c>
      <c r="I218">
        <v>1</v>
      </c>
      <c r="J218" t="str">
        <f t="shared" si="16"/>
        <v/>
      </c>
    </row>
    <row r="219" spans="1:10">
      <c r="A219" t="s">
        <v>581</v>
      </c>
      <c r="B219" t="s">
        <v>582</v>
      </c>
      <c r="C219" t="str">
        <f>"1/91"</f>
        <v>1/91</v>
      </c>
      <c r="D219" t="str">
        <f>"42/8582"</f>
        <v>42/8582</v>
      </c>
      <c r="E219">
        <v>0.36161098141721698</v>
      </c>
      <c r="F219">
        <v>0.55959708436510602</v>
      </c>
      <c r="G219">
        <v>0.55804695393750103</v>
      </c>
      <c r="H219" t="s">
        <v>156</v>
      </c>
      <c r="I219">
        <v>1</v>
      </c>
      <c r="J219" t="str">
        <f t="shared" si="16"/>
        <v/>
      </c>
    </row>
    <row r="220" spans="1:10">
      <c r="A220" t="s">
        <v>583</v>
      </c>
      <c r="B220" t="s">
        <v>584</v>
      </c>
      <c r="C220" t="str">
        <f>"1/91"</f>
        <v>1/91</v>
      </c>
      <c r="D220" t="str">
        <f>"42/8582"</f>
        <v>42/8582</v>
      </c>
      <c r="E220">
        <v>0.36161098141721698</v>
      </c>
      <c r="F220">
        <v>0.55959708436510602</v>
      </c>
      <c r="G220">
        <v>0.55804695393750103</v>
      </c>
      <c r="H220" t="s">
        <v>275</v>
      </c>
      <c r="I220">
        <v>1</v>
      </c>
      <c r="J220" t="str">
        <f t="shared" si="16"/>
        <v/>
      </c>
    </row>
    <row r="221" spans="1:10">
      <c r="A221" t="s">
        <v>585</v>
      </c>
      <c r="B221" t="s">
        <v>586</v>
      </c>
      <c r="C221" t="str">
        <f>"1/91"</f>
        <v>1/91</v>
      </c>
      <c r="D221" t="str">
        <f>"42/8582"</f>
        <v>42/8582</v>
      </c>
      <c r="E221">
        <v>0.36161098141721698</v>
      </c>
      <c r="F221">
        <v>0.55959708436510602</v>
      </c>
      <c r="G221">
        <v>0.55804695393750103</v>
      </c>
      <c r="H221" t="s">
        <v>587</v>
      </c>
      <c r="I221">
        <v>1</v>
      </c>
      <c r="J221" t="str">
        <f t="shared" si="16"/>
        <v/>
      </c>
    </row>
    <row r="222" spans="1:10">
      <c r="A222" t="s">
        <v>588</v>
      </c>
      <c r="B222" t="s">
        <v>589</v>
      </c>
      <c r="C222" t="str">
        <f>"1/91"</f>
        <v>1/91</v>
      </c>
      <c r="D222" t="str">
        <f>"42/8582"</f>
        <v>42/8582</v>
      </c>
      <c r="E222">
        <v>0.36161098141721698</v>
      </c>
      <c r="F222">
        <v>0.55959708436510602</v>
      </c>
      <c r="G222">
        <v>0.55804695393750103</v>
      </c>
      <c r="H222" t="s">
        <v>587</v>
      </c>
      <c r="I222">
        <v>1</v>
      </c>
      <c r="J222" t="str">
        <f t="shared" si="16"/>
        <v/>
      </c>
    </row>
    <row r="223" spans="1:10">
      <c r="A223" t="s">
        <v>590</v>
      </c>
      <c r="B223" t="s">
        <v>591</v>
      </c>
      <c r="C223" t="str">
        <f>"2/91"</f>
        <v>2/91</v>
      </c>
      <c r="D223" t="str">
        <f>"120/8582"</f>
        <v>120/8582</v>
      </c>
      <c r="E223">
        <v>0.36455374479894798</v>
      </c>
      <c r="F223">
        <v>0.56160982306864904</v>
      </c>
      <c r="G223">
        <v>0.56005411718757203</v>
      </c>
      <c r="H223" t="s">
        <v>561</v>
      </c>
      <c r="I223">
        <v>2</v>
      </c>
      <c r="J223" t="str">
        <f t="shared" si="16"/>
        <v/>
      </c>
    </row>
    <row r="224" spans="1:10">
      <c r="A224" t="s">
        <v>592</v>
      </c>
      <c r="B224" t="s">
        <v>593</v>
      </c>
      <c r="C224" t="str">
        <f>"1/91"</f>
        <v>1/91</v>
      </c>
      <c r="D224" t="str">
        <f>"43/8582"</f>
        <v>43/8582</v>
      </c>
      <c r="E224">
        <v>0.368413487352936</v>
      </c>
      <c r="F224">
        <v>0.56501081916907603</v>
      </c>
      <c r="G224">
        <v>0.56344569224617003</v>
      </c>
      <c r="H224" t="s">
        <v>269</v>
      </c>
      <c r="I224">
        <v>1</v>
      </c>
      <c r="J224" t="str">
        <f t="shared" si="16"/>
        <v/>
      </c>
    </row>
    <row r="225" spans="1:10">
      <c r="A225" t="s">
        <v>594</v>
      </c>
      <c r="B225" t="s">
        <v>595</v>
      </c>
      <c r="C225" t="str">
        <f>"1/91"</f>
        <v>1/91</v>
      </c>
      <c r="D225" t="str">
        <f>"44/8582"</f>
        <v>44/8582</v>
      </c>
      <c r="E225">
        <v>0.37514429572052999</v>
      </c>
      <c r="F225">
        <v>0.57194567492223702</v>
      </c>
      <c r="G225">
        <v>0.57036133787259002</v>
      </c>
      <c r="H225" t="s">
        <v>385</v>
      </c>
      <c r="I225">
        <v>1</v>
      </c>
      <c r="J225" t="str">
        <f t="shared" si="16"/>
        <v/>
      </c>
    </row>
    <row r="226" spans="1:10">
      <c r="A226" t="s">
        <v>596</v>
      </c>
      <c r="B226" t="s">
        <v>597</v>
      </c>
      <c r="C226" t="str">
        <f>"1/91"</f>
        <v>1/91</v>
      </c>
      <c r="D226" t="str">
        <f>"45/8582"</f>
        <v>45/8582</v>
      </c>
      <c r="E226">
        <v>0.381804153894508</v>
      </c>
      <c r="F226">
        <v>0.57194567492223702</v>
      </c>
      <c r="G226">
        <v>0.57036133787259002</v>
      </c>
      <c r="H226" t="s">
        <v>156</v>
      </c>
      <c r="I226">
        <v>1</v>
      </c>
      <c r="J226" t="str">
        <f t="shared" si="16"/>
        <v/>
      </c>
    </row>
    <row r="227" spans="1:10">
      <c r="A227" t="s">
        <v>598</v>
      </c>
      <c r="B227" t="s">
        <v>599</v>
      </c>
      <c r="C227" t="str">
        <f>"3/91"</f>
        <v>3/91</v>
      </c>
      <c r="D227" t="str">
        <f>"209/8582"</f>
        <v>209/8582</v>
      </c>
      <c r="E227">
        <v>0.38259473732766902</v>
      </c>
      <c r="F227">
        <v>0.57194567492223702</v>
      </c>
      <c r="G227">
        <v>0.57036133787259002</v>
      </c>
      <c r="H227" t="s">
        <v>600</v>
      </c>
      <c r="I227">
        <v>3</v>
      </c>
      <c r="J227" t="str">
        <f t="shared" si="16"/>
        <v/>
      </c>
    </row>
    <row r="228" spans="1:10">
      <c r="A228" t="s">
        <v>601</v>
      </c>
      <c r="B228" t="s">
        <v>602</v>
      </c>
      <c r="C228" t="str">
        <f>"2/91"</f>
        <v>2/91</v>
      </c>
      <c r="D228" t="str">
        <f>"126/8582"</f>
        <v>126/8582</v>
      </c>
      <c r="E228">
        <v>0.38737178071980799</v>
      </c>
      <c r="F228">
        <v>0.57194567492223702</v>
      </c>
      <c r="G228">
        <v>0.57036133787259002</v>
      </c>
      <c r="H228" t="s">
        <v>127</v>
      </c>
      <c r="I228">
        <v>2</v>
      </c>
      <c r="J228" t="str">
        <f t="shared" si="16"/>
        <v/>
      </c>
    </row>
    <row r="229" spans="1:10">
      <c r="A229" t="s">
        <v>603</v>
      </c>
      <c r="B229" t="s">
        <v>604</v>
      </c>
      <c r="C229" t="str">
        <f t="shared" ref="C229:C241" si="18">"1/91"</f>
        <v>1/91</v>
      </c>
      <c r="D229" t="str">
        <f>"46/8582"</f>
        <v>46/8582</v>
      </c>
      <c r="E229">
        <v>0.38839380154539299</v>
      </c>
      <c r="F229">
        <v>0.57194567492223702</v>
      </c>
      <c r="G229">
        <v>0.57036133787259002</v>
      </c>
      <c r="H229" t="s">
        <v>162</v>
      </c>
      <c r="I229">
        <v>1</v>
      </c>
      <c r="J229" t="str">
        <f t="shared" si="16"/>
        <v/>
      </c>
    </row>
    <row r="230" spans="1:10">
      <c r="A230" t="s">
        <v>605</v>
      </c>
      <c r="B230" t="s">
        <v>606</v>
      </c>
      <c r="C230" t="str">
        <f t="shared" si="18"/>
        <v>1/91</v>
      </c>
      <c r="D230" t="str">
        <f>"46/8582"</f>
        <v>46/8582</v>
      </c>
      <c r="E230">
        <v>0.38839380154539299</v>
      </c>
      <c r="F230">
        <v>0.57194567492223702</v>
      </c>
      <c r="G230">
        <v>0.57036133787259002</v>
      </c>
      <c r="H230" t="s">
        <v>162</v>
      </c>
      <c r="I230">
        <v>1</v>
      </c>
      <c r="J230" t="str">
        <f t="shared" si="16"/>
        <v/>
      </c>
    </row>
    <row r="231" spans="1:10">
      <c r="A231" t="s">
        <v>607</v>
      </c>
      <c r="B231" t="s">
        <v>608</v>
      </c>
      <c r="C231" t="str">
        <f t="shared" si="18"/>
        <v>1/91</v>
      </c>
      <c r="D231" t="str">
        <f>"46/8582"</f>
        <v>46/8582</v>
      </c>
      <c r="E231">
        <v>0.38839380154539299</v>
      </c>
      <c r="F231">
        <v>0.57194567492223702</v>
      </c>
      <c r="G231">
        <v>0.57036133787259002</v>
      </c>
      <c r="H231" t="s">
        <v>206</v>
      </c>
      <c r="I231">
        <v>1</v>
      </c>
      <c r="J231" t="str">
        <f t="shared" si="16"/>
        <v/>
      </c>
    </row>
    <row r="232" spans="1:10">
      <c r="A232" t="s">
        <v>609</v>
      </c>
      <c r="B232" t="s">
        <v>610</v>
      </c>
      <c r="C232" t="str">
        <f t="shared" si="18"/>
        <v>1/91</v>
      </c>
      <c r="D232" t="str">
        <f>"47/8582"</f>
        <v>47/8582</v>
      </c>
      <c r="E232">
        <v>0.39491397071823398</v>
      </c>
      <c r="F232">
        <v>0.57194567492223702</v>
      </c>
      <c r="G232">
        <v>0.57036133787259002</v>
      </c>
      <c r="H232" t="s">
        <v>206</v>
      </c>
      <c r="I232">
        <v>1</v>
      </c>
      <c r="J232" t="str">
        <f t="shared" si="16"/>
        <v/>
      </c>
    </row>
    <row r="233" spans="1:10">
      <c r="A233" t="s">
        <v>611</v>
      </c>
      <c r="B233" t="s">
        <v>612</v>
      </c>
      <c r="C233" t="str">
        <f t="shared" si="18"/>
        <v>1/91</v>
      </c>
      <c r="D233" t="str">
        <f>"47/8582"</f>
        <v>47/8582</v>
      </c>
      <c r="E233">
        <v>0.39491397071823398</v>
      </c>
      <c r="F233">
        <v>0.57194567492223702</v>
      </c>
      <c r="G233">
        <v>0.57036133787259002</v>
      </c>
      <c r="H233" t="s">
        <v>211</v>
      </c>
      <c r="I233">
        <v>1</v>
      </c>
      <c r="J233" t="str">
        <f t="shared" si="16"/>
        <v/>
      </c>
    </row>
    <row r="234" spans="1:10">
      <c r="A234" t="s">
        <v>613</v>
      </c>
      <c r="B234" t="s">
        <v>614</v>
      </c>
      <c r="C234" t="str">
        <f t="shared" si="18"/>
        <v>1/91</v>
      </c>
      <c r="D234" t="str">
        <f>"47/8582"</f>
        <v>47/8582</v>
      </c>
      <c r="E234">
        <v>0.39491397071823398</v>
      </c>
      <c r="F234">
        <v>0.57194567492223702</v>
      </c>
      <c r="G234">
        <v>0.57036133787259002</v>
      </c>
      <c r="H234" t="s">
        <v>254</v>
      </c>
      <c r="I234">
        <v>1</v>
      </c>
      <c r="J234" t="str">
        <f t="shared" si="16"/>
        <v/>
      </c>
    </row>
    <row r="235" spans="1:10">
      <c r="A235" t="s">
        <v>615</v>
      </c>
      <c r="B235" t="s">
        <v>616</v>
      </c>
      <c r="C235" t="str">
        <f t="shared" si="18"/>
        <v>1/91</v>
      </c>
      <c r="D235" t="str">
        <f>"47/8582"</f>
        <v>47/8582</v>
      </c>
      <c r="E235">
        <v>0.39491397071823398</v>
      </c>
      <c r="F235">
        <v>0.57194567492223702</v>
      </c>
      <c r="G235">
        <v>0.57036133787259002</v>
      </c>
      <c r="H235" t="s">
        <v>162</v>
      </c>
      <c r="I235">
        <v>1</v>
      </c>
      <c r="J235" t="str">
        <f t="shared" si="16"/>
        <v/>
      </c>
    </row>
    <row r="236" spans="1:10">
      <c r="A236" t="s">
        <v>617</v>
      </c>
      <c r="B236" t="s">
        <v>618</v>
      </c>
      <c r="C236" t="str">
        <f t="shared" si="18"/>
        <v>1/91</v>
      </c>
      <c r="D236" t="str">
        <f>"47/8582"</f>
        <v>47/8582</v>
      </c>
      <c r="E236">
        <v>0.39491397071823398</v>
      </c>
      <c r="F236">
        <v>0.57194567492223702</v>
      </c>
      <c r="G236">
        <v>0.57036133787259002</v>
      </c>
      <c r="H236" t="s">
        <v>162</v>
      </c>
      <c r="I236">
        <v>1</v>
      </c>
      <c r="J236" t="str">
        <f t="shared" si="16"/>
        <v/>
      </c>
    </row>
    <row r="237" spans="1:10">
      <c r="A237" t="s">
        <v>619</v>
      </c>
      <c r="B237" t="s">
        <v>620</v>
      </c>
      <c r="C237" t="str">
        <f t="shared" si="18"/>
        <v>1/91</v>
      </c>
      <c r="D237" t="str">
        <f>"48/8582"</f>
        <v>48/8582</v>
      </c>
      <c r="E237">
        <v>0.40136538591034099</v>
      </c>
      <c r="F237">
        <v>0.57194567492223702</v>
      </c>
      <c r="G237">
        <v>0.57036133787259002</v>
      </c>
      <c r="H237" t="s">
        <v>251</v>
      </c>
      <c r="I237">
        <v>1</v>
      </c>
      <c r="J237" t="str">
        <f t="shared" si="16"/>
        <v/>
      </c>
    </row>
    <row r="238" spans="1:10">
      <c r="A238" t="s">
        <v>621</v>
      </c>
      <c r="B238" t="s">
        <v>622</v>
      </c>
      <c r="C238" t="str">
        <f t="shared" si="18"/>
        <v>1/91</v>
      </c>
      <c r="D238" t="str">
        <f>"48/8582"</f>
        <v>48/8582</v>
      </c>
      <c r="E238">
        <v>0.40136538591034099</v>
      </c>
      <c r="F238">
        <v>0.57194567492223702</v>
      </c>
      <c r="G238">
        <v>0.57036133787259002</v>
      </c>
      <c r="H238" t="s">
        <v>206</v>
      </c>
      <c r="I238">
        <v>1</v>
      </c>
      <c r="J238" t="str">
        <f t="shared" si="16"/>
        <v/>
      </c>
    </row>
    <row r="239" spans="1:10">
      <c r="A239" t="s">
        <v>623</v>
      </c>
      <c r="B239" t="s">
        <v>624</v>
      </c>
      <c r="C239" t="str">
        <f t="shared" si="18"/>
        <v>1/91</v>
      </c>
      <c r="D239" t="str">
        <f>"48/8582"</f>
        <v>48/8582</v>
      </c>
      <c r="E239">
        <v>0.40136538591034099</v>
      </c>
      <c r="F239">
        <v>0.57194567492223702</v>
      </c>
      <c r="G239">
        <v>0.57036133787259002</v>
      </c>
      <c r="H239" t="s">
        <v>269</v>
      </c>
      <c r="I239">
        <v>1</v>
      </c>
      <c r="J239" t="str">
        <f t="shared" si="16"/>
        <v/>
      </c>
    </row>
    <row r="240" spans="1:10">
      <c r="A240" t="s">
        <v>625</v>
      </c>
      <c r="B240" t="s">
        <v>626</v>
      </c>
      <c r="C240" t="str">
        <f t="shared" si="18"/>
        <v>1/91</v>
      </c>
      <c r="D240" t="str">
        <f>"48/8582"</f>
        <v>48/8582</v>
      </c>
      <c r="E240">
        <v>0.40136538591034099</v>
      </c>
      <c r="F240">
        <v>0.57194567492223702</v>
      </c>
      <c r="G240">
        <v>0.57036133787259002</v>
      </c>
      <c r="H240" t="s">
        <v>206</v>
      </c>
      <c r="I240">
        <v>1</v>
      </c>
      <c r="J240" t="str">
        <f t="shared" si="16"/>
        <v/>
      </c>
    </row>
    <row r="241" spans="1:10">
      <c r="A241" t="s">
        <v>627</v>
      </c>
      <c r="B241" t="s">
        <v>628</v>
      </c>
      <c r="C241" t="str">
        <f t="shared" si="18"/>
        <v>1/91</v>
      </c>
      <c r="D241" t="str">
        <f>"48/8582"</f>
        <v>48/8582</v>
      </c>
      <c r="E241">
        <v>0.40136538591034099</v>
      </c>
      <c r="F241">
        <v>0.57194567492223702</v>
      </c>
      <c r="G241">
        <v>0.57036133787259002</v>
      </c>
      <c r="H241" t="s">
        <v>211</v>
      </c>
      <c r="I241">
        <v>1</v>
      </c>
      <c r="J241" t="str">
        <f t="shared" si="16"/>
        <v/>
      </c>
    </row>
    <row r="242" spans="1:10">
      <c r="A242" t="s">
        <v>629</v>
      </c>
      <c r="B242" t="s">
        <v>630</v>
      </c>
      <c r="C242" t="str">
        <f>"2/91"</f>
        <v>2/91</v>
      </c>
      <c r="D242" t="str">
        <f>"131/8582"</f>
        <v>131/8582</v>
      </c>
      <c r="E242">
        <v>0.40611799659498599</v>
      </c>
      <c r="F242">
        <v>0.57623998900287299</v>
      </c>
      <c r="G242">
        <v>0.574643756346356</v>
      </c>
      <c r="H242" t="s">
        <v>235</v>
      </c>
      <c r="I242">
        <v>2</v>
      </c>
      <c r="J242" t="str">
        <f t="shared" si="16"/>
        <v/>
      </c>
    </row>
    <row r="243" spans="1:10">
      <c r="A243" t="s">
        <v>631</v>
      </c>
      <c r="B243" t="s">
        <v>632</v>
      </c>
      <c r="C243" t="str">
        <f>"1/91"</f>
        <v>1/91</v>
      </c>
      <c r="D243" t="str">
        <f>"49/8582"</f>
        <v>49/8582</v>
      </c>
      <c r="E243">
        <v>0.40774876414823202</v>
      </c>
      <c r="F243">
        <v>0.57623998900287299</v>
      </c>
      <c r="G243">
        <v>0.574643756346356</v>
      </c>
      <c r="H243" t="s">
        <v>206</v>
      </c>
      <c r="I243">
        <v>1</v>
      </c>
      <c r="J243" t="str">
        <f t="shared" si="16"/>
        <v/>
      </c>
    </row>
    <row r="244" spans="1:10">
      <c r="A244" t="s">
        <v>633</v>
      </c>
      <c r="B244" t="s">
        <v>634</v>
      </c>
      <c r="C244" t="str">
        <f>"2/91"</f>
        <v>2/91</v>
      </c>
      <c r="D244" t="str">
        <f>"132/8582"</f>
        <v>132/8582</v>
      </c>
      <c r="E244">
        <v>0.40983537252230801</v>
      </c>
      <c r="F244">
        <v>0.57680533910547105</v>
      </c>
      <c r="G244">
        <v>0.57520754038218702</v>
      </c>
      <c r="H244" t="s">
        <v>635</v>
      </c>
      <c r="I244">
        <v>2</v>
      </c>
      <c r="J244" t="str">
        <f t="shared" si="16"/>
        <v/>
      </c>
    </row>
    <row r="245" spans="1:10">
      <c r="A245" t="s">
        <v>636</v>
      </c>
      <c r="B245" t="s">
        <v>637</v>
      </c>
      <c r="C245" t="str">
        <f>"2/91"</f>
        <v>2/91</v>
      </c>
      <c r="D245" t="str">
        <f>"133/8582"</f>
        <v>133/8582</v>
      </c>
      <c r="E245">
        <v>0.41354167305705802</v>
      </c>
      <c r="F245">
        <v>0.57800068061966703</v>
      </c>
      <c r="G245">
        <v>0.57639957070105297</v>
      </c>
      <c r="H245" t="s">
        <v>478</v>
      </c>
      <c r="I245">
        <v>2</v>
      </c>
      <c r="J245" t="str">
        <f t="shared" si="16"/>
        <v/>
      </c>
    </row>
    <row r="246" spans="1:10">
      <c r="A246" t="s">
        <v>638</v>
      </c>
      <c r="B246" t="s">
        <v>639</v>
      </c>
      <c r="C246" t="str">
        <f>"1/91"</f>
        <v>1/91</v>
      </c>
      <c r="D246" t="str">
        <f>"50/8582"</f>
        <v>50/8582</v>
      </c>
      <c r="E246">
        <v>0.414064815063796</v>
      </c>
      <c r="F246">
        <v>0.57800068061966703</v>
      </c>
      <c r="G246">
        <v>0.57639957070105297</v>
      </c>
      <c r="H246" t="s">
        <v>302</v>
      </c>
      <c r="I246">
        <v>1</v>
      </c>
      <c r="J246" t="str">
        <f t="shared" si="16"/>
        <v/>
      </c>
    </row>
    <row r="247" spans="1:10">
      <c r="A247" t="s">
        <v>640</v>
      </c>
      <c r="B247" t="s">
        <v>641</v>
      </c>
      <c r="C247" t="str">
        <f>"2/91"</f>
        <v>2/91</v>
      </c>
      <c r="D247" t="str">
        <f>"134/8582"</f>
        <v>134/8582</v>
      </c>
      <c r="E247">
        <v>0.41723671446286997</v>
      </c>
      <c r="F247">
        <v>0.580060798155697</v>
      </c>
      <c r="G247">
        <v>0.57845398154030703</v>
      </c>
      <c r="H247" t="s">
        <v>281</v>
      </c>
      <c r="I247">
        <v>2</v>
      </c>
      <c r="J247" t="str">
        <f t="shared" si="16"/>
        <v/>
      </c>
    </row>
    <row r="248" spans="1:10">
      <c r="A248" t="s">
        <v>642</v>
      </c>
      <c r="B248" t="s">
        <v>643</v>
      </c>
      <c r="C248" t="str">
        <f>"1/91"</f>
        <v>1/91</v>
      </c>
      <c r="D248" t="str">
        <f>"51/8582"</f>
        <v>51/8582</v>
      </c>
      <c r="E248">
        <v>0.42031424096970299</v>
      </c>
      <c r="F248">
        <v>0.58046269666088601</v>
      </c>
      <c r="G248">
        <v>0.57885476675323799</v>
      </c>
      <c r="H248" t="s">
        <v>269</v>
      </c>
      <c r="I248">
        <v>1</v>
      </c>
      <c r="J248" t="str">
        <f t="shared" si="16"/>
        <v/>
      </c>
    </row>
    <row r="249" spans="1:10">
      <c r="A249" t="s">
        <v>644</v>
      </c>
      <c r="B249" t="s">
        <v>645</v>
      </c>
      <c r="C249" t="str">
        <f>"2/91"</f>
        <v>2/91</v>
      </c>
      <c r="D249" t="str">
        <f>"135/8582"</f>
        <v>135/8582</v>
      </c>
      <c r="E249">
        <v>0.42092031804648999</v>
      </c>
      <c r="F249">
        <v>0.58046269666088601</v>
      </c>
      <c r="G249">
        <v>0.57885476675323799</v>
      </c>
      <c r="H249" t="s">
        <v>138</v>
      </c>
      <c r="I249">
        <v>2</v>
      </c>
      <c r="J249" t="str">
        <f t="shared" si="16"/>
        <v/>
      </c>
    </row>
    <row r="250" spans="1:10">
      <c r="A250" t="s">
        <v>646</v>
      </c>
      <c r="B250" t="s">
        <v>647</v>
      </c>
      <c r="C250" t="str">
        <f>"1/91"</f>
        <v>1/91</v>
      </c>
      <c r="D250" t="str">
        <f>"52/8582"</f>
        <v>52/8582</v>
      </c>
      <c r="E250">
        <v>0.42649773693403997</v>
      </c>
      <c r="F250">
        <v>0.58579207241542797</v>
      </c>
      <c r="G250">
        <v>0.58416937969405602</v>
      </c>
      <c r="H250" t="s">
        <v>269</v>
      </c>
      <c r="I250">
        <v>1</v>
      </c>
      <c r="J250" t="str">
        <f t="shared" si="16"/>
        <v/>
      </c>
    </row>
    <row r="251" spans="1:10">
      <c r="A251" t="s">
        <v>648</v>
      </c>
      <c r="B251" t="s">
        <v>649</v>
      </c>
      <c r="C251" t="str">
        <f>"1/91"</f>
        <v>1/91</v>
      </c>
      <c r="D251" t="str">
        <f>"53/8582"</f>
        <v>53/8582</v>
      </c>
      <c r="E251">
        <v>0.43261599085420399</v>
      </c>
      <c r="F251">
        <v>0.58946083215991096</v>
      </c>
      <c r="G251">
        <v>0.58782797666916398</v>
      </c>
      <c r="H251" t="s">
        <v>650</v>
      </c>
      <c r="I251">
        <v>1</v>
      </c>
      <c r="J251" t="str">
        <f t="shared" si="16"/>
        <v/>
      </c>
    </row>
    <row r="252" spans="1:10">
      <c r="A252" t="s">
        <v>651</v>
      </c>
      <c r="B252" t="s">
        <v>652</v>
      </c>
      <c r="C252" t="str">
        <f>"1/91"</f>
        <v>1/91</v>
      </c>
      <c r="D252" t="str">
        <f>"53/8582"</f>
        <v>53/8582</v>
      </c>
      <c r="E252">
        <v>0.43261599085420399</v>
      </c>
      <c r="F252">
        <v>0.58946083215991096</v>
      </c>
      <c r="G252">
        <v>0.58782797666916398</v>
      </c>
      <c r="H252" t="s">
        <v>653</v>
      </c>
      <c r="I252">
        <v>1</v>
      </c>
      <c r="J252" t="str">
        <f t="shared" si="16"/>
        <v/>
      </c>
    </row>
    <row r="253" spans="1:10">
      <c r="A253" t="s">
        <v>654</v>
      </c>
      <c r="B253" t="s">
        <v>655</v>
      </c>
      <c r="C253" t="str">
        <f>"2/91"</f>
        <v>2/91</v>
      </c>
      <c r="D253" t="str">
        <f>"139/8582"</f>
        <v>139/8582</v>
      </c>
      <c r="E253">
        <v>0.43553695212233801</v>
      </c>
      <c r="F253">
        <v>0.59108586359460102</v>
      </c>
      <c r="G253">
        <v>0.58944850663173498</v>
      </c>
      <c r="H253" t="s">
        <v>183</v>
      </c>
      <c r="I253">
        <v>2</v>
      </c>
      <c r="J253" t="str">
        <f t="shared" si="16"/>
        <v/>
      </c>
    </row>
    <row r="254" spans="1:10">
      <c r="A254" t="s">
        <v>656</v>
      </c>
      <c r="B254" t="s">
        <v>657</v>
      </c>
      <c r="C254" t="str">
        <f>"1/91"</f>
        <v>1/91</v>
      </c>
      <c r="D254" t="str">
        <f>"56/8582"</f>
        <v>56/8582</v>
      </c>
      <c r="E254">
        <v>0.45058607329415601</v>
      </c>
      <c r="F254">
        <v>0.60909263662688296</v>
      </c>
      <c r="G254">
        <v>0.60740539940631</v>
      </c>
      <c r="H254" t="s">
        <v>269</v>
      </c>
      <c r="I254">
        <v>1</v>
      </c>
      <c r="J254" t="str">
        <f t="shared" si="16"/>
        <v/>
      </c>
    </row>
    <row r="255" spans="1:10">
      <c r="A255" t="s">
        <v>658</v>
      </c>
      <c r="B255" t="s">
        <v>659</v>
      </c>
      <c r="C255" t="str">
        <f>"1/91"</f>
        <v>1/91</v>
      </c>
      <c r="D255" t="str">
        <f>"61/8582"</f>
        <v>61/8582</v>
      </c>
      <c r="E255">
        <v>0.479293547239797</v>
      </c>
      <c r="F255">
        <v>0.64534800455122199</v>
      </c>
      <c r="G255">
        <v>0.64356033694858705</v>
      </c>
      <c r="H255" t="s">
        <v>519</v>
      </c>
      <c r="I255">
        <v>1</v>
      </c>
      <c r="J255" t="str">
        <f t="shared" si="16"/>
        <v/>
      </c>
    </row>
    <row r="256" spans="1:10">
      <c r="A256" t="s">
        <v>660</v>
      </c>
      <c r="B256" t="s">
        <v>661</v>
      </c>
      <c r="C256" t="str">
        <f>"1/91"</f>
        <v>1/91</v>
      </c>
      <c r="D256" t="str">
        <f>"62/8582"</f>
        <v>62/8582</v>
      </c>
      <c r="E256">
        <v>0.48485443061043099</v>
      </c>
      <c r="F256">
        <v>0.64553319336717896</v>
      </c>
      <c r="G256">
        <v>0.64374501277613405</v>
      </c>
      <c r="H256" t="s">
        <v>278</v>
      </c>
      <c r="I256">
        <v>1</v>
      </c>
      <c r="J256" t="str">
        <f t="shared" si="16"/>
        <v/>
      </c>
    </row>
    <row r="257" spans="1:10">
      <c r="A257" t="s">
        <v>662</v>
      </c>
      <c r="B257" t="s">
        <v>663</v>
      </c>
      <c r="C257" t="str">
        <f>"1/91"</f>
        <v>1/91</v>
      </c>
      <c r="D257" t="str">
        <f>"62/8582"</f>
        <v>62/8582</v>
      </c>
      <c r="E257">
        <v>0.48485443061043099</v>
      </c>
      <c r="F257">
        <v>0.64553319336717896</v>
      </c>
      <c r="G257">
        <v>0.64374501277613405</v>
      </c>
      <c r="H257" t="s">
        <v>528</v>
      </c>
      <c r="I257">
        <v>1</v>
      </c>
      <c r="J257" t="str">
        <f t="shared" si="16"/>
        <v/>
      </c>
    </row>
    <row r="258" spans="1:10">
      <c r="A258" t="s">
        <v>664</v>
      </c>
      <c r="B258" t="s">
        <v>665</v>
      </c>
      <c r="C258" t="str">
        <f>"2/91"</f>
        <v>2/91</v>
      </c>
      <c r="D258" t="str">
        <f>"153/8582"</f>
        <v>153/8582</v>
      </c>
      <c r="E258">
        <v>0.48509365700399099</v>
      </c>
      <c r="F258">
        <v>0.64553319336717896</v>
      </c>
      <c r="G258">
        <v>0.64374501277613405</v>
      </c>
      <c r="H258" t="s">
        <v>666</v>
      </c>
      <c r="I258">
        <v>2</v>
      </c>
      <c r="J258" t="str">
        <f t="shared" ref="J258:J321" si="19">IF(F258&lt;0.05,"*","")</f>
        <v/>
      </c>
    </row>
    <row r="259" spans="1:10">
      <c r="A259" t="s">
        <v>667</v>
      </c>
      <c r="B259" t="s">
        <v>668</v>
      </c>
      <c r="C259" t="str">
        <f>"1/91"</f>
        <v>1/91</v>
      </c>
      <c r="D259" t="str">
        <f>"64/8582"</f>
        <v>64/8582</v>
      </c>
      <c r="E259">
        <v>0.49580058586310999</v>
      </c>
      <c r="F259">
        <v>0.65722403242319305</v>
      </c>
      <c r="G259">
        <v>0.65540346723642495</v>
      </c>
      <c r="H259" t="s">
        <v>259</v>
      </c>
      <c r="I259">
        <v>1</v>
      </c>
      <c r="J259" t="str">
        <f t="shared" si="19"/>
        <v/>
      </c>
    </row>
    <row r="260" spans="1:10">
      <c r="A260" t="s">
        <v>669</v>
      </c>
      <c r="B260" t="s">
        <v>670</v>
      </c>
      <c r="C260" t="str">
        <f>"1/91"</f>
        <v>1/91</v>
      </c>
      <c r="D260" t="str">
        <f>"65/8582"</f>
        <v>65/8582</v>
      </c>
      <c r="E260">
        <v>0.50118707878239399</v>
      </c>
      <c r="F260">
        <v>0.65925377285991804</v>
      </c>
      <c r="G260">
        <v>0.657427585123464</v>
      </c>
      <c r="H260" t="s">
        <v>243</v>
      </c>
      <c r="I260">
        <v>1</v>
      </c>
      <c r="J260" t="str">
        <f t="shared" si="19"/>
        <v/>
      </c>
    </row>
    <row r="261" spans="1:10">
      <c r="A261" t="s">
        <v>671</v>
      </c>
      <c r="B261" t="s">
        <v>672</v>
      </c>
      <c r="C261" t="str">
        <f>"1/91"</f>
        <v>1/91</v>
      </c>
      <c r="D261" t="str">
        <f>"65/8582"</f>
        <v>65/8582</v>
      </c>
      <c r="E261">
        <v>0.50118707878239399</v>
      </c>
      <c r="F261">
        <v>0.65925377285991804</v>
      </c>
      <c r="G261">
        <v>0.657427585123464</v>
      </c>
      <c r="H261" t="s">
        <v>269</v>
      </c>
      <c r="I261">
        <v>1</v>
      </c>
      <c r="J261" t="str">
        <f t="shared" si="19"/>
        <v/>
      </c>
    </row>
    <row r="262" spans="1:10">
      <c r="A262" t="s">
        <v>673</v>
      </c>
      <c r="B262" t="s">
        <v>674</v>
      </c>
      <c r="C262" t="str">
        <f>"2/91"</f>
        <v>2/91</v>
      </c>
      <c r="D262" t="str">
        <f>"159/8582"</f>
        <v>159/8582</v>
      </c>
      <c r="E262">
        <v>0.50551151826691298</v>
      </c>
      <c r="F262">
        <v>0.66049866421889303</v>
      </c>
      <c r="G262">
        <v>0.658669028029921</v>
      </c>
      <c r="H262" t="s">
        <v>311</v>
      </c>
      <c r="I262">
        <v>2</v>
      </c>
      <c r="J262" t="str">
        <f t="shared" si="19"/>
        <v/>
      </c>
    </row>
    <row r="263" spans="1:10">
      <c r="A263" t="s">
        <v>675</v>
      </c>
      <c r="B263" t="s">
        <v>676</v>
      </c>
      <c r="C263" t="str">
        <f>"1/91"</f>
        <v>1/91</v>
      </c>
      <c r="D263" t="str">
        <f>"66/8582"</f>
        <v>66/8582</v>
      </c>
      <c r="E263">
        <v>0.50651665208646801</v>
      </c>
      <c r="F263">
        <v>0.66049866421889303</v>
      </c>
      <c r="G263">
        <v>0.658669028029921</v>
      </c>
      <c r="H263" t="s">
        <v>156</v>
      </c>
      <c r="I263">
        <v>1</v>
      </c>
      <c r="J263" t="str">
        <f t="shared" si="19"/>
        <v/>
      </c>
    </row>
    <row r="264" spans="1:10">
      <c r="A264" t="s">
        <v>677</v>
      </c>
      <c r="B264" t="s">
        <v>678</v>
      </c>
      <c r="C264" t="str">
        <f>"1/91"</f>
        <v>1/91</v>
      </c>
      <c r="D264" t="str">
        <f>"67/8582"</f>
        <v>67/8582</v>
      </c>
      <c r="E264">
        <v>0.511789900637446</v>
      </c>
      <c r="F264">
        <v>0.66049866421889303</v>
      </c>
      <c r="G264">
        <v>0.658669028029921</v>
      </c>
      <c r="H264" t="s">
        <v>679</v>
      </c>
      <c r="I264">
        <v>1</v>
      </c>
      <c r="J264" t="str">
        <f t="shared" si="19"/>
        <v/>
      </c>
    </row>
    <row r="265" spans="1:10">
      <c r="A265" t="s">
        <v>680</v>
      </c>
      <c r="B265" t="s">
        <v>681</v>
      </c>
      <c r="C265" t="str">
        <f>"1/91"</f>
        <v>1/91</v>
      </c>
      <c r="D265" t="str">
        <f>"67/8582"</f>
        <v>67/8582</v>
      </c>
      <c r="E265">
        <v>0.511789900637446</v>
      </c>
      <c r="F265">
        <v>0.66049866421889303</v>
      </c>
      <c r="G265">
        <v>0.658669028029921</v>
      </c>
      <c r="H265" t="s">
        <v>156</v>
      </c>
      <c r="I265">
        <v>1</v>
      </c>
      <c r="J265" t="str">
        <f t="shared" si="19"/>
        <v/>
      </c>
    </row>
    <row r="266" spans="1:10">
      <c r="A266" t="s">
        <v>682</v>
      </c>
      <c r="B266" t="s">
        <v>683</v>
      </c>
      <c r="C266" t="str">
        <f>"1/91"</f>
        <v>1/91</v>
      </c>
      <c r="D266" t="str">
        <f>"67/8582"</f>
        <v>67/8582</v>
      </c>
      <c r="E266">
        <v>0.511789900637446</v>
      </c>
      <c r="F266">
        <v>0.66049866421889303</v>
      </c>
      <c r="G266">
        <v>0.658669028029921</v>
      </c>
      <c r="H266" t="s">
        <v>653</v>
      </c>
      <c r="I266">
        <v>1</v>
      </c>
      <c r="J266" t="str">
        <f t="shared" si="19"/>
        <v/>
      </c>
    </row>
    <row r="267" spans="1:10">
      <c r="A267" t="s">
        <v>684</v>
      </c>
      <c r="B267" t="s">
        <v>685</v>
      </c>
      <c r="C267" t="str">
        <f>"1/91"</f>
        <v>1/91</v>
      </c>
      <c r="D267" t="str">
        <f>"68/8582"</f>
        <v>68/8582</v>
      </c>
      <c r="E267">
        <v>0.51700741314971799</v>
      </c>
      <c r="F267">
        <v>0.66457481516530303</v>
      </c>
      <c r="G267">
        <v>0.66273388769947095</v>
      </c>
      <c r="H267" t="s">
        <v>506</v>
      </c>
      <c r="I267">
        <v>1</v>
      </c>
      <c r="J267" t="str">
        <f t="shared" si="19"/>
        <v/>
      </c>
    </row>
    <row r="268" spans="1:10">
      <c r="A268" t="s">
        <v>686</v>
      </c>
      <c r="B268" t="s">
        <v>687</v>
      </c>
      <c r="C268" t="str">
        <f>"2/91"</f>
        <v>2/91</v>
      </c>
      <c r="D268" t="str">
        <f>"163/8582"</f>
        <v>163/8582</v>
      </c>
      <c r="E268">
        <v>0.51883472412027998</v>
      </c>
      <c r="F268">
        <v>0.66457481516530303</v>
      </c>
      <c r="G268">
        <v>0.66273388769947095</v>
      </c>
      <c r="H268" t="s">
        <v>135</v>
      </c>
      <c r="I268">
        <v>2</v>
      </c>
      <c r="J268" t="str">
        <f t="shared" si="19"/>
        <v/>
      </c>
    </row>
    <row r="269" spans="1:10">
      <c r="A269" t="s">
        <v>688</v>
      </c>
      <c r="B269" t="s">
        <v>689</v>
      </c>
      <c r="C269" t="str">
        <f>"3/91"</f>
        <v>3/91</v>
      </c>
      <c r="D269" t="str">
        <f>"262/8582"</f>
        <v>262/8582</v>
      </c>
      <c r="E269">
        <v>0.52918622118176795</v>
      </c>
      <c r="F269">
        <v>0.67428635221635602</v>
      </c>
      <c r="G269">
        <v>0.67241852298583904</v>
      </c>
      <c r="H269" t="s">
        <v>690</v>
      </c>
      <c r="I269">
        <v>3</v>
      </c>
      <c r="J269" t="str">
        <f t="shared" si="19"/>
        <v/>
      </c>
    </row>
    <row r="270" spans="1:10">
      <c r="A270" t="s">
        <v>691</v>
      </c>
      <c r="B270" t="s">
        <v>692</v>
      </c>
      <c r="C270" t="str">
        <f>"3/91"</f>
        <v>3/91</v>
      </c>
      <c r="D270" t="str">
        <f>"263/8582"</f>
        <v>263/8582</v>
      </c>
      <c r="E270">
        <v>0.53177864215974002</v>
      </c>
      <c r="F270">
        <v>0.67428635221635602</v>
      </c>
      <c r="G270">
        <v>0.67241852298583904</v>
      </c>
      <c r="H270" t="s">
        <v>693</v>
      </c>
      <c r="I270">
        <v>3</v>
      </c>
      <c r="J270" t="str">
        <f t="shared" si="19"/>
        <v/>
      </c>
    </row>
    <row r="271" spans="1:10">
      <c r="A271" t="s">
        <v>694</v>
      </c>
      <c r="B271" t="s">
        <v>695</v>
      </c>
      <c r="C271" t="str">
        <f>"1/91"</f>
        <v>1/91</v>
      </c>
      <c r="D271" t="str">
        <f>"71/8582"</f>
        <v>71/8582</v>
      </c>
      <c r="E271">
        <v>0.53233133069712302</v>
      </c>
      <c r="F271">
        <v>0.67428635221635602</v>
      </c>
      <c r="G271">
        <v>0.67241852298583904</v>
      </c>
      <c r="H271" t="s">
        <v>519</v>
      </c>
      <c r="I271">
        <v>1</v>
      </c>
      <c r="J271" t="str">
        <f t="shared" si="19"/>
        <v/>
      </c>
    </row>
    <row r="272" spans="1:10">
      <c r="A272" t="s">
        <v>696</v>
      </c>
      <c r="B272" t="s">
        <v>697</v>
      </c>
      <c r="C272" t="str">
        <f>"1/91"</f>
        <v>1/91</v>
      </c>
      <c r="D272" t="str">
        <f>"73/8582"</f>
        <v>73/8582</v>
      </c>
      <c r="E272">
        <v>0.542279117655731</v>
      </c>
      <c r="F272">
        <v>0.68183624352301397</v>
      </c>
      <c r="G272">
        <v>0.67994750046616403</v>
      </c>
      <c r="H272" t="s">
        <v>153</v>
      </c>
      <c r="I272">
        <v>1</v>
      </c>
      <c r="J272" t="str">
        <f t="shared" si="19"/>
        <v/>
      </c>
    </row>
    <row r="273" spans="1:10">
      <c r="A273" t="s">
        <v>698</v>
      </c>
      <c r="B273" t="s">
        <v>699</v>
      </c>
      <c r="C273" t="str">
        <f>"1/91"</f>
        <v>1/91</v>
      </c>
      <c r="D273" t="str">
        <f>"73/8582"</f>
        <v>73/8582</v>
      </c>
      <c r="E273">
        <v>0.542279117655731</v>
      </c>
      <c r="F273">
        <v>0.68183624352301397</v>
      </c>
      <c r="G273">
        <v>0.67994750046616403</v>
      </c>
      <c r="H273" t="s">
        <v>650</v>
      </c>
      <c r="I273">
        <v>1</v>
      </c>
      <c r="J273" t="str">
        <f t="shared" si="19"/>
        <v/>
      </c>
    </row>
    <row r="274" spans="1:10">
      <c r="A274" t="s">
        <v>700</v>
      </c>
      <c r="B274" t="s">
        <v>701</v>
      </c>
      <c r="C274" t="str">
        <f>"3/91"</f>
        <v>3/91</v>
      </c>
      <c r="D274" t="str">
        <f>"268/8582"</f>
        <v>268/8582</v>
      </c>
      <c r="E274">
        <v>0.54462314876276896</v>
      </c>
      <c r="F274">
        <v>0.68227515339511702</v>
      </c>
      <c r="G274">
        <v>0.68038519452144697</v>
      </c>
      <c r="H274" t="s">
        <v>690</v>
      </c>
      <c r="I274">
        <v>3</v>
      </c>
      <c r="J274" t="str">
        <f t="shared" si="19"/>
        <v/>
      </c>
    </row>
    <row r="275" spans="1:10">
      <c r="A275" t="s">
        <v>702</v>
      </c>
      <c r="B275" t="s">
        <v>703</v>
      </c>
      <c r="C275" t="str">
        <f>"1/91"</f>
        <v>1/91</v>
      </c>
      <c r="D275" t="str">
        <f>"74/8582"</f>
        <v>74/8582</v>
      </c>
      <c r="E275">
        <v>0.547174240501345</v>
      </c>
      <c r="F275">
        <v>0.68296930748707996</v>
      </c>
      <c r="G275">
        <v>0.68107742574888896</v>
      </c>
      <c r="H275" t="s">
        <v>278</v>
      </c>
      <c r="I275">
        <v>1</v>
      </c>
      <c r="J275" t="str">
        <f t="shared" si="19"/>
        <v/>
      </c>
    </row>
    <row r="276" spans="1:10">
      <c r="A276" t="s">
        <v>704</v>
      </c>
      <c r="B276" t="s">
        <v>705</v>
      </c>
      <c r="C276" t="str">
        <f>"1/91"</f>
        <v>1/91</v>
      </c>
      <c r="D276" t="str">
        <f>"75/8582"</f>
        <v>75/8582</v>
      </c>
      <c r="E276">
        <v>0.55201758137045398</v>
      </c>
      <c r="F276">
        <v>0.68402178561121396</v>
      </c>
      <c r="G276">
        <v>0.68212698842115504</v>
      </c>
      <c r="H276" t="s">
        <v>206</v>
      </c>
      <c r="I276">
        <v>1</v>
      </c>
      <c r="J276" t="str">
        <f t="shared" si="19"/>
        <v/>
      </c>
    </row>
    <row r="277" spans="1:10">
      <c r="A277" t="s">
        <v>706</v>
      </c>
      <c r="B277" t="s">
        <v>707</v>
      </c>
      <c r="C277" t="str">
        <f>"1/91"</f>
        <v>1/91</v>
      </c>
      <c r="D277" t="str">
        <f>"75/8582"</f>
        <v>75/8582</v>
      </c>
      <c r="E277">
        <v>0.55201758137045398</v>
      </c>
      <c r="F277">
        <v>0.68402178561121396</v>
      </c>
      <c r="G277">
        <v>0.68212698842115504</v>
      </c>
      <c r="H277" t="s">
        <v>269</v>
      </c>
      <c r="I277">
        <v>1</v>
      </c>
      <c r="J277" t="str">
        <f t="shared" si="19"/>
        <v/>
      </c>
    </row>
    <row r="278" spans="1:10">
      <c r="A278" t="s">
        <v>708</v>
      </c>
      <c r="B278" t="s">
        <v>709</v>
      </c>
      <c r="C278" t="str">
        <f>"1/91"</f>
        <v>1/91</v>
      </c>
      <c r="D278" t="str">
        <f>"78/8582"</f>
        <v>78/8582</v>
      </c>
      <c r="E278">
        <v>0.56624230156890498</v>
      </c>
      <c r="F278">
        <v>0.699115043814316</v>
      </c>
      <c r="G278">
        <v>0.69717843704474702</v>
      </c>
      <c r="H278" t="s">
        <v>159</v>
      </c>
      <c r="I278">
        <v>1</v>
      </c>
      <c r="J278" t="str">
        <f t="shared" si="19"/>
        <v/>
      </c>
    </row>
    <row r="279" spans="1:10">
      <c r="A279" t="s">
        <v>710</v>
      </c>
      <c r="B279" t="s">
        <v>711</v>
      </c>
      <c r="C279" t="str">
        <f>"1/91"</f>
        <v>1/91</v>
      </c>
      <c r="D279" t="str">
        <f>"80/8582"</f>
        <v>80/8582</v>
      </c>
      <c r="E279">
        <v>0.57547632206161903</v>
      </c>
      <c r="F279">
        <v>0.70796007965853802</v>
      </c>
      <c r="G279">
        <v>0.70599897140463597</v>
      </c>
      <c r="H279" t="s">
        <v>528</v>
      </c>
      <c r="I279">
        <v>1</v>
      </c>
      <c r="J279" t="str">
        <f t="shared" si="19"/>
        <v/>
      </c>
    </row>
    <row r="280" spans="1:10">
      <c r="A280" t="s">
        <v>712</v>
      </c>
      <c r="B280" t="s">
        <v>713</v>
      </c>
      <c r="C280" t="str">
        <f>"3/91"</f>
        <v>3/91</v>
      </c>
      <c r="D280" t="str">
        <f>"291/8582"</f>
        <v>291/8582</v>
      </c>
      <c r="E280">
        <v>0.60103963370025004</v>
      </c>
      <c r="F280">
        <v>0.73675826066482297</v>
      </c>
      <c r="G280">
        <v>0.73471737905633305</v>
      </c>
      <c r="H280" t="s">
        <v>690</v>
      </c>
      <c r="I280">
        <v>3</v>
      </c>
      <c r="J280" t="str">
        <f t="shared" si="19"/>
        <v/>
      </c>
    </row>
    <row r="281" spans="1:10">
      <c r="A281" t="s">
        <v>714</v>
      </c>
      <c r="B281" t="s">
        <v>715</v>
      </c>
      <c r="C281" t="str">
        <f t="shared" ref="C281:C295" si="20">"1/91"</f>
        <v>1/91</v>
      </c>
      <c r="D281" t="str">
        <f>"87/8582"</f>
        <v>87/8582</v>
      </c>
      <c r="E281">
        <v>0.606290374368885</v>
      </c>
      <c r="F281">
        <v>0.73790501079771698</v>
      </c>
      <c r="G281">
        <v>0.73586095259606099</v>
      </c>
      <c r="H281" t="s">
        <v>269</v>
      </c>
      <c r="I281">
        <v>1</v>
      </c>
      <c r="J281" t="str">
        <f t="shared" si="19"/>
        <v/>
      </c>
    </row>
    <row r="282" spans="1:10">
      <c r="A282" t="s">
        <v>716</v>
      </c>
      <c r="B282" t="s">
        <v>717</v>
      </c>
      <c r="C282" t="str">
        <f t="shared" si="20"/>
        <v>1/91</v>
      </c>
      <c r="D282" t="str">
        <f>"87/8582"</f>
        <v>87/8582</v>
      </c>
      <c r="E282">
        <v>0.606290374368885</v>
      </c>
      <c r="F282">
        <v>0.73790501079771698</v>
      </c>
      <c r="G282">
        <v>0.73586095259606099</v>
      </c>
      <c r="H282" t="s">
        <v>169</v>
      </c>
      <c r="I282">
        <v>1</v>
      </c>
      <c r="J282" t="str">
        <f t="shared" si="19"/>
        <v/>
      </c>
    </row>
    <row r="283" spans="1:10">
      <c r="A283" t="s">
        <v>718</v>
      </c>
      <c r="B283" t="s">
        <v>719</v>
      </c>
      <c r="C283" t="str">
        <f t="shared" si="20"/>
        <v>1/91</v>
      </c>
      <c r="D283" t="str">
        <f>"89/8582"</f>
        <v>89/8582</v>
      </c>
      <c r="E283">
        <v>0.61468066666961196</v>
      </c>
      <c r="F283">
        <v>0.74546378723761497</v>
      </c>
      <c r="G283">
        <v>0.74339879059706704</v>
      </c>
      <c r="H283" t="s">
        <v>156</v>
      </c>
      <c r="I283">
        <v>1</v>
      </c>
      <c r="J283" t="str">
        <f t="shared" si="19"/>
        <v/>
      </c>
    </row>
    <row r="284" spans="1:10">
      <c r="A284" t="s">
        <v>720</v>
      </c>
      <c r="B284" t="s">
        <v>721</v>
      </c>
      <c r="C284" t="str">
        <f t="shared" si="20"/>
        <v>1/91</v>
      </c>
      <c r="D284" t="str">
        <f>"91/8582"</f>
        <v>91/8582</v>
      </c>
      <c r="E284">
        <v>0.622894077996477</v>
      </c>
      <c r="F284">
        <v>0.75275538754344495</v>
      </c>
      <c r="G284">
        <v>0.75067019256410095</v>
      </c>
      <c r="H284" t="s">
        <v>269</v>
      </c>
      <c r="I284">
        <v>1</v>
      </c>
      <c r="J284" t="str">
        <f t="shared" si="19"/>
        <v/>
      </c>
    </row>
    <row r="285" spans="1:10">
      <c r="A285" t="s">
        <v>722</v>
      </c>
      <c r="B285" t="s">
        <v>723</v>
      </c>
      <c r="C285" t="str">
        <f t="shared" si="20"/>
        <v>1/91</v>
      </c>
      <c r="D285" t="str">
        <f>"94/8582"</f>
        <v>94/8582</v>
      </c>
      <c r="E285">
        <v>0.63489059062944597</v>
      </c>
      <c r="F285">
        <v>0.76317985208377004</v>
      </c>
      <c r="G285">
        <v>0.76106578047134998</v>
      </c>
      <c r="H285" t="s">
        <v>431</v>
      </c>
      <c r="I285">
        <v>1</v>
      </c>
      <c r="J285" t="str">
        <f t="shared" si="19"/>
        <v/>
      </c>
    </row>
    <row r="286" spans="1:10">
      <c r="A286" t="s">
        <v>724</v>
      </c>
      <c r="B286" t="s">
        <v>725</v>
      </c>
      <c r="C286" t="str">
        <f t="shared" si="20"/>
        <v>1/91</v>
      </c>
      <c r="D286" t="str">
        <f>"95/8582"</f>
        <v>95/8582</v>
      </c>
      <c r="E286">
        <v>0.63880493514555403</v>
      </c>
      <c r="F286">
        <v>0.76317985208377004</v>
      </c>
      <c r="G286">
        <v>0.76106578047134998</v>
      </c>
      <c r="H286" t="s">
        <v>156</v>
      </c>
      <c r="I286">
        <v>1</v>
      </c>
      <c r="J286" t="str">
        <f t="shared" si="19"/>
        <v/>
      </c>
    </row>
    <row r="287" spans="1:10">
      <c r="A287" t="s">
        <v>726</v>
      </c>
      <c r="B287" t="s">
        <v>727</v>
      </c>
      <c r="C287" t="str">
        <f t="shared" si="20"/>
        <v>1/91</v>
      </c>
      <c r="D287" t="str">
        <f>"95/8582"</f>
        <v>95/8582</v>
      </c>
      <c r="E287">
        <v>0.63880493514555403</v>
      </c>
      <c r="F287">
        <v>0.76317985208377004</v>
      </c>
      <c r="G287">
        <v>0.76106578047134998</v>
      </c>
      <c r="H287" t="s">
        <v>728</v>
      </c>
      <c r="I287">
        <v>1</v>
      </c>
      <c r="J287" t="str">
        <f t="shared" si="19"/>
        <v/>
      </c>
    </row>
    <row r="288" spans="1:10">
      <c r="A288" t="s">
        <v>729</v>
      </c>
      <c r="B288" t="s">
        <v>730</v>
      </c>
      <c r="C288" t="str">
        <f t="shared" si="20"/>
        <v>1/91</v>
      </c>
      <c r="D288" t="str">
        <f>"96/8582"</f>
        <v>96/8582</v>
      </c>
      <c r="E288">
        <v>0.64267777017580596</v>
      </c>
      <c r="F288">
        <v>0.76317985208377004</v>
      </c>
      <c r="G288">
        <v>0.76106578047134998</v>
      </c>
      <c r="H288" t="s">
        <v>308</v>
      </c>
      <c r="I288">
        <v>1</v>
      </c>
      <c r="J288" t="str">
        <f t="shared" si="19"/>
        <v/>
      </c>
    </row>
    <row r="289" spans="1:10">
      <c r="A289" t="s">
        <v>731</v>
      </c>
      <c r="B289" t="s">
        <v>732</v>
      </c>
      <c r="C289" t="str">
        <f t="shared" si="20"/>
        <v>1/91</v>
      </c>
      <c r="D289" t="str">
        <f>"96/8582"</f>
        <v>96/8582</v>
      </c>
      <c r="E289">
        <v>0.64267777017580596</v>
      </c>
      <c r="F289">
        <v>0.76317985208377004</v>
      </c>
      <c r="G289">
        <v>0.76106578047134998</v>
      </c>
      <c r="H289" t="s">
        <v>733</v>
      </c>
      <c r="I289">
        <v>1</v>
      </c>
      <c r="J289" t="str">
        <f t="shared" si="19"/>
        <v/>
      </c>
    </row>
    <row r="290" spans="1:10">
      <c r="A290" t="s">
        <v>734</v>
      </c>
      <c r="B290" t="s">
        <v>735</v>
      </c>
      <c r="C290" t="str">
        <f t="shared" si="20"/>
        <v>1/91</v>
      </c>
      <c r="D290" t="str">
        <f>"98/8582"</f>
        <v>98/8582</v>
      </c>
      <c r="E290">
        <v>0.65030064864676795</v>
      </c>
      <c r="F290">
        <v>0.76690628219722301</v>
      </c>
      <c r="G290">
        <v>0.76478188806371294</v>
      </c>
      <c r="H290" t="s">
        <v>305</v>
      </c>
      <c r="I290">
        <v>1</v>
      </c>
      <c r="J290" t="str">
        <f t="shared" si="19"/>
        <v/>
      </c>
    </row>
    <row r="291" spans="1:10">
      <c r="A291" t="s">
        <v>736</v>
      </c>
      <c r="B291" t="s">
        <v>737</v>
      </c>
      <c r="C291" t="str">
        <f t="shared" si="20"/>
        <v>1/91</v>
      </c>
      <c r="D291" t="str">
        <f>"98/8582"</f>
        <v>98/8582</v>
      </c>
      <c r="E291">
        <v>0.65030064864676795</v>
      </c>
      <c r="F291">
        <v>0.76690628219722301</v>
      </c>
      <c r="G291">
        <v>0.76478188806371294</v>
      </c>
      <c r="H291" t="s">
        <v>414</v>
      </c>
      <c r="I291">
        <v>1</v>
      </c>
      <c r="J291" t="str">
        <f t="shared" si="19"/>
        <v/>
      </c>
    </row>
    <row r="292" spans="1:10">
      <c r="A292" t="s">
        <v>738</v>
      </c>
      <c r="B292" t="s">
        <v>739</v>
      </c>
      <c r="C292" t="str">
        <f t="shared" si="20"/>
        <v>1/91</v>
      </c>
      <c r="D292" t="str">
        <f>"99/8582"</f>
        <v>99/8582</v>
      </c>
      <c r="E292">
        <v>0.65405154928009501</v>
      </c>
      <c r="F292">
        <v>0.76867914039103902</v>
      </c>
      <c r="G292">
        <v>0.76654983529300302</v>
      </c>
      <c r="H292" t="s">
        <v>414</v>
      </c>
      <c r="I292">
        <v>1</v>
      </c>
      <c r="J292" t="str">
        <f t="shared" si="19"/>
        <v/>
      </c>
    </row>
    <row r="293" spans="1:10">
      <c r="A293" t="s">
        <v>740</v>
      </c>
      <c r="B293" t="s">
        <v>741</v>
      </c>
      <c r="C293" t="str">
        <f t="shared" si="20"/>
        <v>1/91</v>
      </c>
      <c r="D293" t="str">
        <f>"101/8582"</f>
        <v>101/8582</v>
      </c>
      <c r="E293">
        <v>0.66143438308268099</v>
      </c>
      <c r="F293">
        <v>0.77469369525437304</v>
      </c>
      <c r="G293">
        <v>0.77254772933954097</v>
      </c>
      <c r="H293" t="s">
        <v>211</v>
      </c>
      <c r="I293">
        <v>1</v>
      </c>
      <c r="J293" t="str">
        <f t="shared" si="19"/>
        <v/>
      </c>
    </row>
    <row r="294" spans="1:10">
      <c r="A294" t="s">
        <v>742</v>
      </c>
      <c r="B294" t="s">
        <v>743</v>
      </c>
      <c r="C294" t="str">
        <f t="shared" si="20"/>
        <v>1/91</v>
      </c>
      <c r="D294" t="str">
        <f>"102/8582"</f>
        <v>102/8582</v>
      </c>
      <c r="E294">
        <v>0.66506714704205805</v>
      </c>
      <c r="F294">
        <v>0.77628998050642894</v>
      </c>
      <c r="G294">
        <v>0.77413959274879396</v>
      </c>
      <c r="H294" t="s">
        <v>385</v>
      </c>
      <c r="I294">
        <v>1</v>
      </c>
      <c r="J294" t="str">
        <f t="shared" si="19"/>
        <v/>
      </c>
    </row>
    <row r="295" spans="1:10">
      <c r="A295" t="s">
        <v>744</v>
      </c>
      <c r="B295" t="s">
        <v>745</v>
      </c>
      <c r="C295" t="str">
        <f t="shared" si="20"/>
        <v>1/91</v>
      </c>
      <c r="D295" t="str">
        <f>"103/8582"</f>
        <v>103/8582</v>
      </c>
      <c r="E295">
        <v>0.668661355723564</v>
      </c>
      <c r="F295">
        <v>0.77745733220860602</v>
      </c>
      <c r="G295">
        <v>0.77530371078974603</v>
      </c>
      <c r="H295" t="s">
        <v>269</v>
      </c>
      <c r="I295">
        <v>1</v>
      </c>
      <c r="J295" t="str">
        <f t="shared" si="19"/>
        <v/>
      </c>
    </row>
    <row r="296" spans="1:10">
      <c r="A296" t="s">
        <v>746</v>
      </c>
      <c r="B296" t="s">
        <v>747</v>
      </c>
      <c r="C296" t="str">
        <f>"3/91"</f>
        <v>3/91</v>
      </c>
      <c r="D296" t="str">
        <f>"323/8582"</f>
        <v>323/8582</v>
      </c>
      <c r="E296">
        <v>0.67170200613908004</v>
      </c>
      <c r="F296">
        <v>0.77745733220860602</v>
      </c>
      <c r="G296">
        <v>0.77530371078974603</v>
      </c>
      <c r="H296" t="s">
        <v>576</v>
      </c>
      <c r="I296">
        <v>3</v>
      </c>
      <c r="J296" t="str">
        <f t="shared" si="19"/>
        <v/>
      </c>
    </row>
    <row r="297" spans="1:10">
      <c r="A297" t="s">
        <v>748</v>
      </c>
      <c r="B297" t="s">
        <v>749</v>
      </c>
      <c r="C297" t="str">
        <f>"2/91"</f>
        <v>2/91</v>
      </c>
      <c r="D297" t="str">
        <f>"218/8582"</f>
        <v>218/8582</v>
      </c>
      <c r="E297">
        <v>0.67725613497042303</v>
      </c>
      <c r="F297">
        <v>0.77745733220860602</v>
      </c>
      <c r="G297">
        <v>0.77530371078974603</v>
      </c>
      <c r="H297" t="s">
        <v>232</v>
      </c>
      <c r="I297">
        <v>2</v>
      </c>
      <c r="J297" t="str">
        <f t="shared" si="19"/>
        <v/>
      </c>
    </row>
    <row r="298" spans="1:10">
      <c r="A298" t="s">
        <v>750</v>
      </c>
      <c r="B298" t="s">
        <v>751</v>
      </c>
      <c r="C298" t="str">
        <f>"1/91"</f>
        <v>1/91</v>
      </c>
      <c r="D298" t="str">
        <f>"106/8582"</f>
        <v>106/8582</v>
      </c>
      <c r="E298">
        <v>0.67921667610339198</v>
      </c>
      <c r="F298">
        <v>0.77745733220860602</v>
      </c>
      <c r="G298">
        <v>0.77530371078974603</v>
      </c>
      <c r="H298" t="s">
        <v>269</v>
      </c>
      <c r="I298">
        <v>1</v>
      </c>
      <c r="J298" t="str">
        <f t="shared" si="19"/>
        <v/>
      </c>
    </row>
    <row r="299" spans="1:10">
      <c r="A299" t="s">
        <v>752</v>
      </c>
      <c r="B299" t="s">
        <v>753</v>
      </c>
      <c r="C299" t="str">
        <f>"1/91"</f>
        <v>1/91</v>
      </c>
      <c r="D299" t="str">
        <f>"106/8582"</f>
        <v>106/8582</v>
      </c>
      <c r="E299">
        <v>0.67921667610339198</v>
      </c>
      <c r="F299">
        <v>0.77745733220860602</v>
      </c>
      <c r="G299">
        <v>0.77530371078974603</v>
      </c>
      <c r="H299" t="s">
        <v>269</v>
      </c>
      <c r="I299">
        <v>1</v>
      </c>
      <c r="J299" t="str">
        <f t="shared" si="19"/>
        <v/>
      </c>
    </row>
    <row r="300" spans="1:10">
      <c r="A300" t="s">
        <v>754</v>
      </c>
      <c r="B300" t="s">
        <v>755</v>
      </c>
      <c r="C300" t="str">
        <f>"2/91"</f>
        <v>2/91</v>
      </c>
      <c r="D300" t="str">
        <f>"219/8582"</f>
        <v>219/8582</v>
      </c>
      <c r="E300">
        <v>0.67970684891921995</v>
      </c>
      <c r="F300">
        <v>0.77745733220860602</v>
      </c>
      <c r="G300">
        <v>0.77530371078974603</v>
      </c>
      <c r="H300" t="s">
        <v>232</v>
      </c>
      <c r="I300">
        <v>2</v>
      </c>
      <c r="J300" t="str">
        <f t="shared" si="19"/>
        <v/>
      </c>
    </row>
    <row r="301" spans="1:10">
      <c r="A301" t="s">
        <v>756</v>
      </c>
      <c r="B301" t="s">
        <v>757</v>
      </c>
      <c r="C301" t="str">
        <f>"1/91"</f>
        <v>1/91</v>
      </c>
      <c r="D301" t="str">
        <f>"110/8582"</f>
        <v>110/8582</v>
      </c>
      <c r="E301">
        <v>0.69277473931216405</v>
      </c>
      <c r="F301">
        <v>0.78976320281586698</v>
      </c>
      <c r="G301">
        <v>0.78757549311277597</v>
      </c>
      <c r="H301" t="s">
        <v>272</v>
      </c>
      <c r="I301">
        <v>1</v>
      </c>
      <c r="J301" t="str">
        <f t="shared" si="19"/>
        <v/>
      </c>
    </row>
    <row r="302" spans="1:10">
      <c r="A302" t="s">
        <v>758</v>
      </c>
      <c r="B302" t="s">
        <v>759</v>
      </c>
      <c r="C302" t="str">
        <f>"2/91"</f>
        <v>2/91</v>
      </c>
      <c r="D302" t="str">
        <f>"229/8582"</f>
        <v>229/8582</v>
      </c>
      <c r="E302">
        <v>0.70339776857133496</v>
      </c>
      <c r="F302">
        <v>0.79492880764690499</v>
      </c>
      <c r="G302">
        <v>0.79272678878915703</v>
      </c>
      <c r="H302" t="s">
        <v>760</v>
      </c>
      <c r="I302">
        <v>2</v>
      </c>
      <c r="J302" t="str">
        <f t="shared" si="19"/>
        <v/>
      </c>
    </row>
    <row r="303" spans="1:10">
      <c r="A303" t="s">
        <v>761</v>
      </c>
      <c r="B303" t="s">
        <v>762</v>
      </c>
      <c r="C303" t="str">
        <f>"4/91"</f>
        <v>4/91</v>
      </c>
      <c r="D303" t="str">
        <f>"447/8582"</f>
        <v>447/8582</v>
      </c>
      <c r="E303">
        <v>0.70517552371422898</v>
      </c>
      <c r="F303">
        <v>0.79492880764690499</v>
      </c>
      <c r="G303">
        <v>0.79272678878915703</v>
      </c>
      <c r="H303" t="s">
        <v>763</v>
      </c>
      <c r="I303">
        <v>4</v>
      </c>
      <c r="J303" t="str">
        <f t="shared" si="19"/>
        <v/>
      </c>
    </row>
    <row r="304" spans="1:10">
      <c r="A304" t="s">
        <v>764</v>
      </c>
      <c r="B304" t="s">
        <v>765</v>
      </c>
      <c r="C304" t="str">
        <f>"2/91"</f>
        <v>2/91</v>
      </c>
      <c r="D304" t="str">
        <f>"230/8582"</f>
        <v>230/8582</v>
      </c>
      <c r="E304">
        <v>0.70568615034647297</v>
      </c>
      <c r="F304">
        <v>0.79492880764690499</v>
      </c>
      <c r="G304">
        <v>0.79272678878915703</v>
      </c>
      <c r="H304" t="s">
        <v>491</v>
      </c>
      <c r="I304">
        <v>2</v>
      </c>
      <c r="J304" t="str">
        <f t="shared" si="19"/>
        <v/>
      </c>
    </row>
    <row r="305" spans="1:10">
      <c r="A305" t="s">
        <v>766</v>
      </c>
      <c r="B305" t="s">
        <v>767</v>
      </c>
      <c r="C305" t="str">
        <f t="shared" ref="C305:C315" si="21">"1/91"</f>
        <v>1/91</v>
      </c>
      <c r="D305" t="str">
        <f>"115/8582"</f>
        <v>115/8582</v>
      </c>
      <c r="E305">
        <v>0.70892773781375995</v>
      </c>
      <c r="F305">
        <v>0.79492880764690499</v>
      </c>
      <c r="G305">
        <v>0.79272678878915703</v>
      </c>
      <c r="H305" t="s">
        <v>422</v>
      </c>
      <c r="I305">
        <v>1</v>
      </c>
      <c r="J305" t="str">
        <f t="shared" si="19"/>
        <v/>
      </c>
    </row>
    <row r="306" spans="1:10">
      <c r="A306" t="s">
        <v>768</v>
      </c>
      <c r="B306" t="s">
        <v>769</v>
      </c>
      <c r="C306" t="str">
        <f t="shared" si="21"/>
        <v>1/91</v>
      </c>
      <c r="D306" t="str">
        <f>"115/8582"</f>
        <v>115/8582</v>
      </c>
      <c r="E306">
        <v>0.70892773781375995</v>
      </c>
      <c r="F306">
        <v>0.79492880764690499</v>
      </c>
      <c r="G306">
        <v>0.79272678878915703</v>
      </c>
      <c r="H306" t="s">
        <v>385</v>
      </c>
      <c r="I306">
        <v>1</v>
      </c>
      <c r="J306" t="str">
        <f t="shared" si="19"/>
        <v/>
      </c>
    </row>
    <row r="307" spans="1:10">
      <c r="A307" t="s">
        <v>770</v>
      </c>
      <c r="B307" t="s">
        <v>771</v>
      </c>
      <c r="C307" t="str">
        <f t="shared" si="21"/>
        <v>1/91</v>
      </c>
      <c r="D307" t="str">
        <f>"117/8582"</f>
        <v>117/8582</v>
      </c>
      <c r="E307">
        <v>0.71515114264431001</v>
      </c>
      <c r="F307">
        <v>0.79928657119069901</v>
      </c>
      <c r="G307">
        <v>0.79707248096579397</v>
      </c>
      <c r="H307" t="s">
        <v>269</v>
      </c>
      <c r="I307">
        <v>1</v>
      </c>
      <c r="J307" t="str">
        <f t="shared" si="19"/>
        <v/>
      </c>
    </row>
    <row r="308" spans="1:10">
      <c r="A308" t="s">
        <v>772</v>
      </c>
      <c r="B308" t="s">
        <v>773</v>
      </c>
      <c r="C308" t="str">
        <f t="shared" si="21"/>
        <v>1/91</v>
      </c>
      <c r="D308" t="str">
        <f>"119/8582"</f>
        <v>119/8582</v>
      </c>
      <c r="E308">
        <v>0.72124291635048199</v>
      </c>
      <c r="F308">
        <v>0.80158635626723496</v>
      </c>
      <c r="G308">
        <v>0.79936589544655101</v>
      </c>
      <c r="H308" t="s">
        <v>211</v>
      </c>
      <c r="I308">
        <v>1</v>
      </c>
      <c r="J308" t="str">
        <f t="shared" si="19"/>
        <v/>
      </c>
    </row>
    <row r="309" spans="1:10">
      <c r="A309" t="s">
        <v>774</v>
      </c>
      <c r="B309" t="s">
        <v>775</v>
      </c>
      <c r="C309" t="str">
        <f t="shared" si="21"/>
        <v>1/91</v>
      </c>
      <c r="D309" t="str">
        <f>"120/8582"</f>
        <v>120/8582</v>
      </c>
      <c r="E309">
        <v>0.72424030434671305</v>
      </c>
      <c r="F309">
        <v>0.80158635626723496</v>
      </c>
      <c r="G309">
        <v>0.79936589544655101</v>
      </c>
      <c r="H309" t="s">
        <v>269</v>
      </c>
      <c r="I309">
        <v>1</v>
      </c>
      <c r="J309" t="str">
        <f t="shared" si="19"/>
        <v/>
      </c>
    </row>
    <row r="310" spans="1:10">
      <c r="A310" t="s">
        <v>776</v>
      </c>
      <c r="B310" t="s">
        <v>777</v>
      </c>
      <c r="C310" t="str">
        <f t="shared" si="21"/>
        <v>1/91</v>
      </c>
      <c r="D310" t="str">
        <f>"120/8582"</f>
        <v>120/8582</v>
      </c>
      <c r="E310">
        <v>0.72424030434671305</v>
      </c>
      <c r="F310">
        <v>0.80158635626723496</v>
      </c>
      <c r="G310">
        <v>0.79936589544655101</v>
      </c>
      <c r="H310" t="s">
        <v>269</v>
      </c>
      <c r="I310">
        <v>1</v>
      </c>
      <c r="J310" t="str">
        <f t="shared" si="19"/>
        <v/>
      </c>
    </row>
    <row r="311" spans="1:10">
      <c r="A311" t="s">
        <v>778</v>
      </c>
      <c r="B311" t="s">
        <v>779</v>
      </c>
      <c r="C311" t="str">
        <f t="shared" si="21"/>
        <v>1/91</v>
      </c>
      <c r="D311" t="str">
        <f>"122/8582"</f>
        <v>122/8582</v>
      </c>
      <c r="E311">
        <v>0.73013977696622201</v>
      </c>
      <c r="F311">
        <v>0.80550904426596104</v>
      </c>
      <c r="G311">
        <v>0.80327771727353503</v>
      </c>
      <c r="H311" t="s">
        <v>269</v>
      </c>
      <c r="I311">
        <v>1</v>
      </c>
      <c r="J311" t="str">
        <f t="shared" si="19"/>
        <v/>
      </c>
    </row>
    <row r="312" spans="1:10">
      <c r="A312" t="s">
        <v>780</v>
      </c>
      <c r="B312" t="s">
        <v>781</v>
      </c>
      <c r="C312" t="str">
        <f t="shared" si="21"/>
        <v>1/91</v>
      </c>
      <c r="D312" t="str">
        <f>"124/8582"</f>
        <v>124/8582</v>
      </c>
      <c r="E312">
        <v>0.73591439659334201</v>
      </c>
      <c r="F312">
        <v>0.806675396265779</v>
      </c>
      <c r="G312">
        <v>0.80444083838138603</v>
      </c>
      <c r="H312" t="s">
        <v>169</v>
      </c>
      <c r="I312">
        <v>1</v>
      </c>
      <c r="J312" t="str">
        <f t="shared" si="19"/>
        <v/>
      </c>
    </row>
    <row r="313" spans="1:10">
      <c r="A313" t="s">
        <v>782</v>
      </c>
      <c r="B313" t="s">
        <v>783</v>
      </c>
      <c r="C313" t="str">
        <f t="shared" si="21"/>
        <v>1/91</v>
      </c>
      <c r="D313" t="str">
        <f>"124/8582"</f>
        <v>124/8582</v>
      </c>
      <c r="E313">
        <v>0.73591439659334201</v>
      </c>
      <c r="F313">
        <v>0.806675396265779</v>
      </c>
      <c r="G313">
        <v>0.80444083838138603</v>
      </c>
      <c r="H313" t="s">
        <v>269</v>
      </c>
      <c r="I313">
        <v>1</v>
      </c>
      <c r="J313" t="str">
        <f t="shared" si="19"/>
        <v/>
      </c>
    </row>
    <row r="314" spans="1:10">
      <c r="A314" t="s">
        <v>784</v>
      </c>
      <c r="B314" t="s">
        <v>785</v>
      </c>
      <c r="C314" t="str">
        <f t="shared" si="21"/>
        <v>1/91</v>
      </c>
      <c r="D314" t="str">
        <f>"127/8582"</f>
        <v>127/8582</v>
      </c>
      <c r="E314">
        <v>0.74434792903663904</v>
      </c>
      <c r="F314">
        <v>0.81331307262150299</v>
      </c>
      <c r="G314">
        <v>0.81106012782199799</v>
      </c>
      <c r="H314" t="s">
        <v>587</v>
      </c>
      <c r="I314">
        <v>1</v>
      </c>
      <c r="J314" t="str">
        <f t="shared" si="19"/>
        <v/>
      </c>
    </row>
    <row r="315" spans="1:10">
      <c r="A315" t="s">
        <v>786</v>
      </c>
      <c r="B315" t="s">
        <v>787</v>
      </c>
      <c r="C315" t="str">
        <f t="shared" si="21"/>
        <v>1/91</v>
      </c>
      <c r="D315" t="str">
        <f>"132/8582"</f>
        <v>132/8582</v>
      </c>
      <c r="E315">
        <v>0.75781581161822598</v>
      </c>
      <c r="F315">
        <v>0.82539174386443703</v>
      </c>
      <c r="G315">
        <v>0.82310534014182102</v>
      </c>
      <c r="H315" t="s">
        <v>211</v>
      </c>
      <c r="I315">
        <v>1</v>
      </c>
      <c r="J315" t="str">
        <f t="shared" si="19"/>
        <v/>
      </c>
    </row>
    <row r="316" spans="1:10">
      <c r="A316" t="s">
        <v>788</v>
      </c>
      <c r="B316" t="s">
        <v>789</v>
      </c>
      <c r="C316" t="str">
        <f>"2/91"</f>
        <v>2/91</v>
      </c>
      <c r="D316" t="str">
        <f>"256/8582"</f>
        <v>256/8582</v>
      </c>
      <c r="E316">
        <v>0.76024027765826596</v>
      </c>
      <c r="F316">
        <v>0.82540373002897405</v>
      </c>
      <c r="G316">
        <v>0.82311729310368598</v>
      </c>
      <c r="H316" t="s">
        <v>491</v>
      </c>
      <c r="I316">
        <v>2</v>
      </c>
      <c r="J316" t="str">
        <f t="shared" si="19"/>
        <v/>
      </c>
    </row>
    <row r="317" spans="1:10">
      <c r="A317" t="s">
        <v>790</v>
      </c>
      <c r="B317" t="s">
        <v>791</v>
      </c>
      <c r="C317" t="str">
        <f>"1/91"</f>
        <v>1/91</v>
      </c>
      <c r="D317" t="str">
        <f>"138/8582"</f>
        <v>138/8582</v>
      </c>
      <c r="E317">
        <v>0.77305371030002001</v>
      </c>
      <c r="F317">
        <v>0.83402009123850696</v>
      </c>
      <c r="G317">
        <v>0.83170978627662795</v>
      </c>
      <c r="H317" t="s">
        <v>278</v>
      </c>
      <c r="I317">
        <v>1</v>
      </c>
      <c r="J317" t="str">
        <f t="shared" si="19"/>
        <v/>
      </c>
    </row>
    <row r="318" spans="1:10">
      <c r="A318" t="s">
        <v>792</v>
      </c>
      <c r="B318" t="s">
        <v>793</v>
      </c>
      <c r="C318" t="str">
        <f>"1/91"</f>
        <v>1/91</v>
      </c>
      <c r="D318" t="str">
        <f>"138/8582"</f>
        <v>138/8582</v>
      </c>
      <c r="E318">
        <v>0.77305371030002001</v>
      </c>
      <c r="F318">
        <v>0.83402009123850696</v>
      </c>
      <c r="G318">
        <v>0.83170978627662795</v>
      </c>
      <c r="H318" t="s">
        <v>269</v>
      </c>
      <c r="I318">
        <v>1</v>
      </c>
      <c r="J318" t="str">
        <f t="shared" si="19"/>
        <v/>
      </c>
    </row>
    <row r="319" spans="1:10">
      <c r="A319" t="s">
        <v>794</v>
      </c>
      <c r="B319" t="s">
        <v>795</v>
      </c>
      <c r="C319" t="str">
        <f>"2/91"</f>
        <v>2/91</v>
      </c>
      <c r="D319" t="str">
        <f>"266/8582"</f>
        <v>266/8582</v>
      </c>
      <c r="E319">
        <v>0.77880664047481096</v>
      </c>
      <c r="F319">
        <v>0.837584500133288</v>
      </c>
      <c r="G319">
        <v>0.83526432146255802</v>
      </c>
      <c r="H319" t="s">
        <v>183</v>
      </c>
      <c r="I319">
        <v>2</v>
      </c>
      <c r="J319" t="str">
        <f t="shared" si="19"/>
        <v/>
      </c>
    </row>
    <row r="320" spans="1:10">
      <c r="A320" t="s">
        <v>796</v>
      </c>
      <c r="B320" t="s">
        <v>797</v>
      </c>
      <c r="C320" t="str">
        <f>"2/91"</f>
        <v>2/91</v>
      </c>
      <c r="D320" t="str">
        <f>"274/8582"</f>
        <v>274/8582</v>
      </c>
      <c r="E320">
        <v>0.79275413459975497</v>
      </c>
      <c r="F320">
        <v>0.84717201635614203</v>
      </c>
      <c r="G320">
        <v>0.84482527946872898</v>
      </c>
      <c r="H320" t="s">
        <v>798</v>
      </c>
      <c r="I320">
        <v>2</v>
      </c>
      <c r="J320" t="str">
        <f t="shared" si="19"/>
        <v/>
      </c>
    </row>
    <row r="321" spans="1:10">
      <c r="A321" t="s">
        <v>799</v>
      </c>
      <c r="B321" t="s">
        <v>800</v>
      </c>
      <c r="C321" t="str">
        <f>"1/91"</f>
        <v>1/91</v>
      </c>
      <c r="D321" t="str">
        <f>"147/8582"</f>
        <v>147/8582</v>
      </c>
      <c r="E321">
        <v>0.79414983815588802</v>
      </c>
      <c r="F321">
        <v>0.84717201635614203</v>
      </c>
      <c r="G321">
        <v>0.84482527946872898</v>
      </c>
      <c r="H321" t="s">
        <v>385</v>
      </c>
      <c r="I321">
        <v>1</v>
      </c>
      <c r="J321" t="str">
        <f t="shared" si="19"/>
        <v/>
      </c>
    </row>
    <row r="322" spans="1:10">
      <c r="A322" t="s">
        <v>801</v>
      </c>
      <c r="B322" t="s">
        <v>802</v>
      </c>
      <c r="C322" t="str">
        <f>"3/91"</f>
        <v>3/91</v>
      </c>
      <c r="D322" t="str">
        <f>"394/8582"</f>
        <v>394/8582</v>
      </c>
      <c r="E322">
        <v>0.79515268201848399</v>
      </c>
      <c r="F322">
        <v>0.84717201635614203</v>
      </c>
      <c r="G322">
        <v>0.84482527946872898</v>
      </c>
      <c r="H322" t="s">
        <v>803</v>
      </c>
      <c r="I322">
        <v>3</v>
      </c>
      <c r="J322" t="str">
        <f t="shared" ref="J322:J343" si="22">IF(F322&lt;0.05,"*","")</f>
        <v/>
      </c>
    </row>
    <row r="323" spans="1:10">
      <c r="A323" t="s">
        <v>804</v>
      </c>
      <c r="B323" t="s">
        <v>805</v>
      </c>
      <c r="C323" t="str">
        <f>"1/91"</f>
        <v>1/91</v>
      </c>
      <c r="D323" t="str">
        <f>"150/8582"</f>
        <v>150/8582</v>
      </c>
      <c r="E323">
        <v>0.80074136387009998</v>
      </c>
      <c r="F323">
        <v>0.85047685230923697</v>
      </c>
      <c r="G323">
        <v>0.84812096075159304</v>
      </c>
      <c r="H323" t="s">
        <v>466</v>
      </c>
      <c r="I323">
        <v>1</v>
      </c>
      <c r="J323" t="str">
        <f t="shared" si="22"/>
        <v/>
      </c>
    </row>
    <row r="324" spans="1:10">
      <c r="A324" t="s">
        <v>806</v>
      </c>
      <c r="B324" t="s">
        <v>807</v>
      </c>
      <c r="C324" t="str">
        <f>"2/91"</f>
        <v>2/91</v>
      </c>
      <c r="D324" t="str">
        <f>"285/8582"</f>
        <v>285/8582</v>
      </c>
      <c r="E324">
        <v>0.81067859202929105</v>
      </c>
      <c r="F324">
        <v>0.85736293490068805</v>
      </c>
      <c r="G324">
        <v>0.85498796832201596</v>
      </c>
      <c r="H324" t="s">
        <v>808</v>
      </c>
      <c r="I324">
        <v>2</v>
      </c>
      <c r="J324" t="str">
        <f t="shared" si="22"/>
        <v/>
      </c>
    </row>
    <row r="325" spans="1:10">
      <c r="A325" t="s">
        <v>809</v>
      </c>
      <c r="B325" t="s">
        <v>810</v>
      </c>
      <c r="C325" t="str">
        <f>"2/91"</f>
        <v>2/91</v>
      </c>
      <c r="D325" t="str">
        <f>"286/8582"</f>
        <v>286/8582</v>
      </c>
      <c r="E325">
        <v>0.81223856990591503</v>
      </c>
      <c r="F325">
        <v>0.85736293490068805</v>
      </c>
      <c r="G325">
        <v>0.85498796832201596</v>
      </c>
      <c r="H325" t="s">
        <v>811</v>
      </c>
      <c r="I325">
        <v>2</v>
      </c>
      <c r="J325" t="str">
        <f t="shared" si="22"/>
        <v/>
      </c>
    </row>
    <row r="326" spans="1:10">
      <c r="A326" t="s">
        <v>812</v>
      </c>
      <c r="B326" t="s">
        <v>813</v>
      </c>
      <c r="C326" t="str">
        <f>"1/91"</f>
        <v>1/91</v>
      </c>
      <c r="D326" t="str">
        <f>"169/8582"</f>
        <v>169/8582</v>
      </c>
      <c r="E326">
        <v>0.83789968225226297</v>
      </c>
      <c r="F326">
        <v>0.87902359303764999</v>
      </c>
      <c r="G326">
        <v>0.87658862463588405</v>
      </c>
      <c r="H326" t="s">
        <v>272</v>
      </c>
      <c r="I326">
        <v>1</v>
      </c>
      <c r="J326" t="str">
        <f t="shared" si="22"/>
        <v/>
      </c>
    </row>
    <row r="327" spans="1:10">
      <c r="A327" t="s">
        <v>814</v>
      </c>
      <c r="B327" t="s">
        <v>815</v>
      </c>
      <c r="C327" t="str">
        <f>"1/91"</f>
        <v>1/91</v>
      </c>
      <c r="D327" t="str">
        <f>"169/8582"</f>
        <v>169/8582</v>
      </c>
      <c r="E327">
        <v>0.83789968225226297</v>
      </c>
      <c r="F327">
        <v>0.87902359303764999</v>
      </c>
      <c r="G327">
        <v>0.87658862463588405</v>
      </c>
      <c r="H327" t="s">
        <v>728</v>
      </c>
      <c r="I327">
        <v>1</v>
      </c>
      <c r="J327" t="str">
        <f t="shared" si="22"/>
        <v/>
      </c>
    </row>
    <row r="328" spans="1:10">
      <c r="A328" t="s">
        <v>816</v>
      </c>
      <c r="B328" t="s">
        <v>817</v>
      </c>
      <c r="C328" t="str">
        <f>"1/91"</f>
        <v>1/91</v>
      </c>
      <c r="D328" t="str">
        <f>"175/8582"</f>
        <v>175/8582</v>
      </c>
      <c r="E328">
        <v>0.84814247041228197</v>
      </c>
      <c r="F328">
        <v>0.88440877360444603</v>
      </c>
      <c r="G328">
        <v>0.88195888780498699</v>
      </c>
      <c r="H328" t="s">
        <v>269</v>
      </c>
      <c r="I328">
        <v>1</v>
      </c>
      <c r="J328" t="str">
        <f t="shared" si="22"/>
        <v/>
      </c>
    </row>
    <row r="329" spans="1:10">
      <c r="A329" t="s">
        <v>818</v>
      </c>
      <c r="B329" t="s">
        <v>819</v>
      </c>
      <c r="C329" t="str">
        <f>"1/91"</f>
        <v>1/91</v>
      </c>
      <c r="D329" t="str">
        <f>"177/8582"</f>
        <v>177/8582</v>
      </c>
      <c r="E329">
        <v>0.85141237822435001</v>
      </c>
      <c r="F329">
        <v>0.88440877360444603</v>
      </c>
      <c r="G329">
        <v>0.88195888780498699</v>
      </c>
      <c r="H329" t="s">
        <v>269</v>
      </c>
      <c r="I329">
        <v>1</v>
      </c>
      <c r="J329" t="str">
        <f t="shared" si="22"/>
        <v/>
      </c>
    </row>
    <row r="330" spans="1:10">
      <c r="A330" t="s">
        <v>820</v>
      </c>
      <c r="B330" t="s">
        <v>821</v>
      </c>
      <c r="C330" t="str">
        <f>"3/91"</f>
        <v>3/91</v>
      </c>
      <c r="D330" t="str">
        <f>"440/8582"</f>
        <v>440/8582</v>
      </c>
      <c r="E330">
        <v>0.85274148886650303</v>
      </c>
      <c r="F330">
        <v>0.88440877360444603</v>
      </c>
      <c r="G330">
        <v>0.88195888780498699</v>
      </c>
      <c r="H330" t="s">
        <v>822</v>
      </c>
      <c r="I330">
        <v>3</v>
      </c>
      <c r="J330" t="str">
        <f t="shared" si="22"/>
        <v/>
      </c>
    </row>
    <row r="331" spans="1:10">
      <c r="A331" t="s">
        <v>823</v>
      </c>
      <c r="B331" t="s">
        <v>824</v>
      </c>
      <c r="C331" t="str">
        <f>"1/91"</f>
        <v>1/91</v>
      </c>
      <c r="D331" t="str">
        <f>"179/8582"</f>
        <v>179/8582</v>
      </c>
      <c r="E331">
        <v>0.854612633213786</v>
      </c>
      <c r="F331">
        <v>0.88440877360444603</v>
      </c>
      <c r="G331">
        <v>0.88195888780498699</v>
      </c>
      <c r="H331" t="s">
        <v>269</v>
      </c>
      <c r="I331">
        <v>1</v>
      </c>
      <c r="J331" t="str">
        <f t="shared" si="22"/>
        <v/>
      </c>
    </row>
    <row r="332" spans="1:10">
      <c r="A332" t="s">
        <v>825</v>
      </c>
      <c r="B332" t="s">
        <v>826</v>
      </c>
      <c r="C332" t="str">
        <f>"3/91"</f>
        <v>3/91</v>
      </c>
      <c r="D332" t="str">
        <f>"443/8582"</f>
        <v>443/8582</v>
      </c>
      <c r="E332">
        <v>0.85596287737740195</v>
      </c>
      <c r="F332">
        <v>0.88440877360444603</v>
      </c>
      <c r="G332">
        <v>0.88195888780498699</v>
      </c>
      <c r="H332" t="s">
        <v>822</v>
      </c>
      <c r="I332">
        <v>3</v>
      </c>
      <c r="J332" t="str">
        <f t="shared" si="22"/>
        <v/>
      </c>
    </row>
    <row r="333" spans="1:10">
      <c r="A333" t="s">
        <v>827</v>
      </c>
      <c r="B333" t="s">
        <v>828</v>
      </c>
      <c r="C333" t="str">
        <f>"1/91"</f>
        <v>1/91</v>
      </c>
      <c r="D333" t="str">
        <f>"182/8582"</f>
        <v>182/8582</v>
      </c>
      <c r="E333">
        <v>0.85928561853804897</v>
      </c>
      <c r="F333">
        <v>0.88516771548196604</v>
      </c>
      <c r="G333">
        <v>0.88271572735043702</v>
      </c>
      <c r="H333" t="s">
        <v>269</v>
      </c>
      <c r="I333">
        <v>1</v>
      </c>
      <c r="J333" t="str">
        <f t="shared" si="22"/>
        <v/>
      </c>
    </row>
    <row r="334" spans="1:10">
      <c r="A334" t="s">
        <v>829</v>
      </c>
      <c r="B334" t="s">
        <v>830</v>
      </c>
      <c r="C334" t="str">
        <f>"1/91"</f>
        <v>1/91</v>
      </c>
      <c r="D334" t="str">
        <f>"185/8582"</f>
        <v>185/8582</v>
      </c>
      <c r="E334">
        <v>0.86381000445684097</v>
      </c>
      <c r="F334">
        <v>0.88715622079351297</v>
      </c>
      <c r="G334">
        <v>0.88469872433702101</v>
      </c>
      <c r="H334" t="s">
        <v>269</v>
      </c>
      <c r="I334">
        <v>1</v>
      </c>
      <c r="J334" t="str">
        <f t="shared" si="22"/>
        <v/>
      </c>
    </row>
    <row r="335" spans="1:10">
      <c r="A335" t="s">
        <v>831</v>
      </c>
      <c r="B335" t="s">
        <v>832</v>
      </c>
      <c r="C335" t="str">
        <f>"1/91"</f>
        <v>1/91</v>
      </c>
      <c r="D335" t="str">
        <f>"187/8582"</f>
        <v>187/8582</v>
      </c>
      <c r="E335">
        <v>0.86674602097250297</v>
      </c>
      <c r="F335">
        <v>0.88750640470837106</v>
      </c>
      <c r="G335">
        <v>0.88504793821333405</v>
      </c>
      <c r="H335" t="s">
        <v>269</v>
      </c>
      <c r="I335">
        <v>1</v>
      </c>
      <c r="J335" t="str">
        <f t="shared" si="22"/>
        <v/>
      </c>
    </row>
    <row r="336" spans="1:10">
      <c r="A336" t="s">
        <v>833</v>
      </c>
      <c r="B336" t="s">
        <v>834</v>
      </c>
      <c r="C336" t="str">
        <f>"2/91"</f>
        <v>2/91</v>
      </c>
      <c r="D336" t="str">
        <f>"342/8582"</f>
        <v>342/8582</v>
      </c>
      <c r="E336">
        <v>0.88329646011654095</v>
      </c>
      <c r="F336">
        <v>0.90175340107419999</v>
      </c>
      <c r="G336">
        <v>0.899255469215269</v>
      </c>
      <c r="H336" t="s">
        <v>808</v>
      </c>
      <c r="I336">
        <v>2</v>
      </c>
      <c r="J336" t="str">
        <f t="shared" si="22"/>
        <v/>
      </c>
    </row>
    <row r="337" spans="1:10">
      <c r="A337" t="s">
        <v>835</v>
      </c>
      <c r="B337" t="s">
        <v>836</v>
      </c>
      <c r="C337" t="str">
        <f>"1/91"</f>
        <v>1/91</v>
      </c>
      <c r="D337" t="str">
        <f>"212/8582"</f>
        <v>212/8582</v>
      </c>
      <c r="E337">
        <v>0.89856781543813402</v>
      </c>
      <c r="F337">
        <v>0.91461366928524401</v>
      </c>
      <c r="G337">
        <v>0.91208011341464701</v>
      </c>
      <c r="H337" t="s">
        <v>269</v>
      </c>
      <c r="I337">
        <v>1</v>
      </c>
      <c r="J337" t="str">
        <f t="shared" si="22"/>
        <v/>
      </c>
    </row>
    <row r="338" spans="1:10">
      <c r="A338" t="s">
        <v>837</v>
      </c>
      <c r="B338" t="s">
        <v>838</v>
      </c>
      <c r="C338" t="str">
        <f>"3/91"</f>
        <v>3/91</v>
      </c>
      <c r="D338" t="str">
        <f>"498/8582"</f>
        <v>498/8582</v>
      </c>
      <c r="E338">
        <v>0.90509489870922</v>
      </c>
      <c r="F338">
        <v>0.91779952001791298</v>
      </c>
      <c r="G338">
        <v>0.91525713907603501</v>
      </c>
      <c r="H338" t="s">
        <v>839</v>
      </c>
      <c r="I338">
        <v>3</v>
      </c>
      <c r="J338" t="str">
        <f t="shared" si="22"/>
        <v/>
      </c>
    </row>
    <row r="339" spans="1:10">
      <c r="A339" t="s">
        <v>840</v>
      </c>
      <c r="B339" t="s">
        <v>841</v>
      </c>
      <c r="C339" t="str">
        <f>"1/91"</f>
        <v>1/91</v>
      </c>
      <c r="D339" t="str">
        <f>"220/8582"</f>
        <v>220/8582</v>
      </c>
      <c r="E339">
        <v>0.90706502270776201</v>
      </c>
      <c r="F339">
        <v>0.91779952001791298</v>
      </c>
      <c r="G339">
        <v>0.91525713907603501</v>
      </c>
      <c r="H339" t="s">
        <v>842</v>
      </c>
      <c r="I339">
        <v>1</v>
      </c>
      <c r="J339" t="str">
        <f t="shared" si="22"/>
        <v/>
      </c>
    </row>
    <row r="340" spans="1:10">
      <c r="A340" t="s">
        <v>843</v>
      </c>
      <c r="B340" t="s">
        <v>844</v>
      </c>
      <c r="C340" t="str">
        <f>"2/91"</f>
        <v>2/91</v>
      </c>
      <c r="D340" t="str">
        <f>"382/8582"</f>
        <v>382/8582</v>
      </c>
      <c r="E340">
        <v>0.91797708641975295</v>
      </c>
      <c r="F340">
        <v>0.92610077745001596</v>
      </c>
      <c r="G340">
        <v>0.92353540133519596</v>
      </c>
      <c r="H340" t="s">
        <v>232</v>
      </c>
      <c r="I340">
        <v>2</v>
      </c>
      <c r="J340" t="str">
        <f t="shared" si="22"/>
        <v/>
      </c>
    </row>
    <row r="341" spans="1:10">
      <c r="A341" t="s">
        <v>845</v>
      </c>
      <c r="B341" t="s">
        <v>846</v>
      </c>
      <c r="C341" t="str">
        <f>"1/91"</f>
        <v>1/91</v>
      </c>
      <c r="D341" t="str">
        <f>"246/8582"</f>
        <v>246/8582</v>
      </c>
      <c r="E341">
        <v>0.93010640129495503</v>
      </c>
      <c r="F341">
        <v>0.93510498012413201</v>
      </c>
      <c r="G341">
        <v>0.93251466161963303</v>
      </c>
      <c r="H341" t="s">
        <v>733</v>
      </c>
      <c r="I341">
        <v>1</v>
      </c>
      <c r="J341" t="str">
        <f t="shared" si="22"/>
        <v/>
      </c>
    </row>
    <row r="342" spans="1:10">
      <c r="A342" t="s">
        <v>847</v>
      </c>
      <c r="B342" t="s">
        <v>848</v>
      </c>
      <c r="C342" t="str">
        <f>"1/91"</f>
        <v>1/91</v>
      </c>
      <c r="D342" t="str">
        <f>"249/8582"</f>
        <v>249/8582</v>
      </c>
      <c r="E342">
        <v>0.93237075503604905</v>
      </c>
      <c r="F342">
        <v>0.93510498012413201</v>
      </c>
      <c r="G342">
        <v>0.93251466161963303</v>
      </c>
      <c r="H342" t="s">
        <v>407</v>
      </c>
      <c r="I342">
        <v>1</v>
      </c>
      <c r="J342" t="str">
        <f t="shared" si="22"/>
        <v/>
      </c>
    </row>
    <row r="343" spans="1:10">
      <c r="A343" t="s">
        <v>849</v>
      </c>
      <c r="B343" t="s">
        <v>850</v>
      </c>
      <c r="C343" t="str">
        <f>"1/91"</f>
        <v>1/91</v>
      </c>
      <c r="D343" t="str">
        <f>"307/8582"</f>
        <v>307/8582</v>
      </c>
      <c r="E343">
        <v>0.96430641441502396</v>
      </c>
      <c r="F343">
        <v>0.96430641441502396</v>
      </c>
      <c r="G343">
        <v>0.96163520551082804</v>
      </c>
      <c r="H343" t="s">
        <v>224</v>
      </c>
      <c r="I343">
        <v>1</v>
      </c>
      <c r="J343" t="str">
        <f t="shared" si="2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3636B-8475-4D3F-AEB2-6401A88EDD00}">
  <dimension ref="A1:J118"/>
  <sheetViews>
    <sheetView workbookViewId="0"/>
  </sheetViews>
  <sheetFormatPr defaultRowHeight="15"/>
  <sheetData>
    <row r="1" spans="1:10">
      <c r="A1" t="s">
        <v>19</v>
      </c>
      <c r="B1" t="s">
        <v>7</v>
      </c>
      <c r="C1" t="str">
        <f>"GeneRatio"</f>
        <v>GeneRatio</v>
      </c>
      <c r="D1" t="str">
        <f>"BgRatio"</f>
        <v>BgRatio</v>
      </c>
      <c r="E1" t="s">
        <v>26</v>
      </c>
      <c r="F1" t="s">
        <v>28</v>
      </c>
      <c r="G1" t="s">
        <v>30</v>
      </c>
      <c r="H1" t="s">
        <v>32</v>
      </c>
      <c r="I1" t="s">
        <v>34</v>
      </c>
      <c r="J1" t="s">
        <v>36</v>
      </c>
    </row>
    <row r="2" spans="1:10">
      <c r="A2" t="s">
        <v>293</v>
      </c>
      <c r="B2" t="s">
        <v>294</v>
      </c>
      <c r="C2" t="str">
        <f>"2/22"</f>
        <v>2/22</v>
      </c>
      <c r="D2" t="str">
        <f>"17/8582"</f>
        <v>17/8582</v>
      </c>
      <c r="E2">
        <v>8.3354841534559801E-4</v>
      </c>
      <c r="F2">
        <v>9.7525164595435004E-2</v>
      </c>
      <c r="G2">
        <v>8.5109680303708496E-2</v>
      </c>
      <c r="H2" t="s">
        <v>851</v>
      </c>
      <c r="I2">
        <v>2</v>
      </c>
      <c r="J2" t="str">
        <f t="shared" ref="J2:J65" si="0">IF(F2&lt;0.05,"*","")</f>
        <v/>
      </c>
    </row>
    <row r="3" spans="1:10">
      <c r="A3" t="s">
        <v>494</v>
      </c>
      <c r="B3" t="s">
        <v>495</v>
      </c>
      <c r="C3" t="str">
        <f>"2/22"</f>
        <v>2/22</v>
      </c>
      <c r="D3" t="str">
        <f>"32/8582"</f>
        <v>32/8582</v>
      </c>
      <c r="E3">
        <v>2.9700689299967499E-3</v>
      </c>
      <c r="F3">
        <v>0.155488158848233</v>
      </c>
      <c r="G3">
        <v>0.135693669890046</v>
      </c>
      <c r="H3" t="s">
        <v>851</v>
      </c>
      <c r="I3">
        <v>2</v>
      </c>
      <c r="J3" t="str">
        <f t="shared" si="0"/>
        <v/>
      </c>
    </row>
    <row r="4" spans="1:10">
      <c r="A4" t="s">
        <v>569</v>
      </c>
      <c r="B4" t="s">
        <v>570</v>
      </c>
      <c r="C4" t="str">
        <f>"2/22"</f>
        <v>2/22</v>
      </c>
      <c r="D4" t="str">
        <f>"41/8582"</f>
        <v>41/8582</v>
      </c>
      <c r="E4">
        <v>4.8421979234979503E-3</v>
      </c>
      <c r="F4">
        <v>0.155488158848233</v>
      </c>
      <c r="G4">
        <v>0.135693669890046</v>
      </c>
      <c r="H4" t="s">
        <v>851</v>
      </c>
      <c r="I4">
        <v>2</v>
      </c>
      <c r="J4" t="str">
        <f t="shared" si="0"/>
        <v/>
      </c>
    </row>
    <row r="5" spans="1:10">
      <c r="A5" t="s">
        <v>592</v>
      </c>
      <c r="B5" t="s">
        <v>593</v>
      </c>
      <c r="C5" t="str">
        <f>"2/22"</f>
        <v>2/22</v>
      </c>
      <c r="D5" t="str">
        <f>"43/8582"</f>
        <v>43/8582</v>
      </c>
      <c r="E5">
        <v>5.3158344905379004E-3</v>
      </c>
      <c r="F5">
        <v>0.155488158848233</v>
      </c>
      <c r="G5">
        <v>0.135693669890046</v>
      </c>
      <c r="H5" t="s">
        <v>851</v>
      </c>
      <c r="I5">
        <v>2</v>
      </c>
      <c r="J5" t="str">
        <f t="shared" si="0"/>
        <v/>
      </c>
    </row>
    <row r="6" spans="1:10">
      <c r="A6" t="s">
        <v>646</v>
      </c>
      <c r="B6" t="s">
        <v>647</v>
      </c>
      <c r="C6" t="str">
        <f>"2/22"</f>
        <v>2/22</v>
      </c>
      <c r="D6" t="str">
        <f>"52/8582"</f>
        <v>52/8582</v>
      </c>
      <c r="E6">
        <v>7.6980115842979297E-3</v>
      </c>
      <c r="F6">
        <v>0.18013347107257099</v>
      </c>
      <c r="G6">
        <v>0.157201499721452</v>
      </c>
      <c r="H6" t="s">
        <v>852</v>
      </c>
      <c r="I6">
        <v>2</v>
      </c>
      <c r="J6" t="str">
        <f t="shared" si="0"/>
        <v/>
      </c>
    </row>
    <row r="7" spans="1:10">
      <c r="A7" t="s">
        <v>49</v>
      </c>
      <c r="B7" t="s">
        <v>50</v>
      </c>
      <c r="C7" t="str">
        <f>"3/22"</f>
        <v>3/22</v>
      </c>
      <c r="D7" t="str">
        <f>"230/8582"</f>
        <v>230/8582</v>
      </c>
      <c r="E7">
        <v>2.0088725002150101E-2</v>
      </c>
      <c r="F7">
        <v>0.21783291220548601</v>
      </c>
      <c r="G7">
        <v>0.19010159679651001</v>
      </c>
      <c r="H7" t="s">
        <v>853</v>
      </c>
      <c r="I7">
        <v>3</v>
      </c>
      <c r="J7" t="str">
        <f t="shared" si="0"/>
        <v/>
      </c>
    </row>
    <row r="8" spans="1:10">
      <c r="A8" t="s">
        <v>117</v>
      </c>
      <c r="B8" t="s">
        <v>118</v>
      </c>
      <c r="C8" t="str">
        <f>"2/22"</f>
        <v>2/22</v>
      </c>
      <c r="D8" t="str">
        <f>"91/8582"</f>
        <v>91/8582</v>
      </c>
      <c r="E8">
        <v>2.2384665733344699E-2</v>
      </c>
      <c r="F8">
        <v>0.21783291220548601</v>
      </c>
      <c r="G8">
        <v>0.19010159679651001</v>
      </c>
      <c r="H8" t="s">
        <v>854</v>
      </c>
      <c r="I8">
        <v>2</v>
      </c>
      <c r="J8" t="str">
        <f t="shared" si="0"/>
        <v/>
      </c>
    </row>
    <row r="9" spans="1:10">
      <c r="A9" t="s">
        <v>120</v>
      </c>
      <c r="B9" t="s">
        <v>121</v>
      </c>
      <c r="C9" t="str">
        <f>"2/22"</f>
        <v>2/22</v>
      </c>
      <c r="D9" t="str">
        <f>"91/8582"</f>
        <v>91/8582</v>
      </c>
      <c r="E9">
        <v>2.2384665733344699E-2</v>
      </c>
      <c r="F9">
        <v>0.21783291220548601</v>
      </c>
      <c r="G9">
        <v>0.19010159679651001</v>
      </c>
      <c r="H9" t="s">
        <v>855</v>
      </c>
      <c r="I9">
        <v>2</v>
      </c>
      <c r="J9" t="str">
        <f t="shared" si="0"/>
        <v/>
      </c>
    </row>
    <row r="10" spans="1:10">
      <c r="A10" t="s">
        <v>720</v>
      </c>
      <c r="B10" t="s">
        <v>721</v>
      </c>
      <c r="C10" t="str">
        <f>"2/22"</f>
        <v>2/22</v>
      </c>
      <c r="D10" t="str">
        <f>"91/8582"</f>
        <v>91/8582</v>
      </c>
      <c r="E10">
        <v>2.2384665733344699E-2</v>
      </c>
      <c r="F10">
        <v>0.21783291220548601</v>
      </c>
      <c r="G10">
        <v>0.19010159679651001</v>
      </c>
      <c r="H10" t="s">
        <v>852</v>
      </c>
      <c r="I10">
        <v>2</v>
      </c>
      <c r="J10" t="str">
        <f t="shared" si="0"/>
        <v/>
      </c>
    </row>
    <row r="11" spans="1:10">
      <c r="A11" t="s">
        <v>148</v>
      </c>
      <c r="B11" t="s">
        <v>149</v>
      </c>
      <c r="C11" t="str">
        <f>"1/22"</f>
        <v>1/22</v>
      </c>
      <c r="D11" t="str">
        <f>"10/8582"</f>
        <v>10/8582</v>
      </c>
      <c r="E11">
        <v>2.5354486988756E-2</v>
      </c>
      <c r="F11">
        <v>0.21783291220548601</v>
      </c>
      <c r="G11">
        <v>0.19010159679651001</v>
      </c>
      <c r="H11" t="s">
        <v>150</v>
      </c>
      <c r="I11">
        <v>1</v>
      </c>
      <c r="J11" t="str">
        <f t="shared" si="0"/>
        <v/>
      </c>
    </row>
    <row r="12" spans="1:10">
      <c r="A12" t="s">
        <v>856</v>
      </c>
      <c r="B12" t="s">
        <v>857</v>
      </c>
      <c r="C12" t="str">
        <f>"1/22"</f>
        <v>1/22</v>
      </c>
      <c r="D12" t="str">
        <f>"10/8582"</f>
        <v>10/8582</v>
      </c>
      <c r="E12">
        <v>2.5354486988756E-2</v>
      </c>
      <c r="F12">
        <v>0.21783291220548601</v>
      </c>
      <c r="G12">
        <v>0.19010159679651001</v>
      </c>
      <c r="H12" t="s">
        <v>858</v>
      </c>
      <c r="I12">
        <v>1</v>
      </c>
      <c r="J12" t="str">
        <f t="shared" si="0"/>
        <v/>
      </c>
    </row>
    <row r="13" spans="1:10">
      <c r="A13" t="s">
        <v>859</v>
      </c>
      <c r="B13" t="s">
        <v>860</v>
      </c>
      <c r="C13" t="str">
        <f>"1/22"</f>
        <v>1/22</v>
      </c>
      <c r="D13" t="str">
        <f>"10/8582"</f>
        <v>10/8582</v>
      </c>
      <c r="E13">
        <v>2.5354486988756E-2</v>
      </c>
      <c r="F13">
        <v>0.21783291220548601</v>
      </c>
      <c r="G13">
        <v>0.19010159679651001</v>
      </c>
      <c r="H13" t="s">
        <v>858</v>
      </c>
      <c r="I13">
        <v>1</v>
      </c>
      <c r="J13" t="str">
        <f t="shared" si="0"/>
        <v/>
      </c>
    </row>
    <row r="14" spans="1:10">
      <c r="A14" t="s">
        <v>96</v>
      </c>
      <c r="B14" t="s">
        <v>97</v>
      </c>
      <c r="C14" t="str">
        <f>"3/22"</f>
        <v>3/22</v>
      </c>
      <c r="D14" t="str">
        <f>"256/8582"</f>
        <v>256/8582</v>
      </c>
      <c r="E14">
        <v>2.65716558817728E-2</v>
      </c>
      <c r="F14">
        <v>0.21783291220548601</v>
      </c>
      <c r="G14">
        <v>0.19010159679651001</v>
      </c>
      <c r="H14" t="s">
        <v>861</v>
      </c>
      <c r="I14">
        <v>3</v>
      </c>
      <c r="J14" t="str">
        <f t="shared" si="0"/>
        <v/>
      </c>
    </row>
    <row r="15" spans="1:10">
      <c r="A15" t="s">
        <v>167</v>
      </c>
      <c r="B15" t="s">
        <v>168</v>
      </c>
      <c r="C15" t="str">
        <f>"1/22"</f>
        <v>1/22</v>
      </c>
      <c r="D15" t="str">
        <f>"11/8582"</f>
        <v>11/8582</v>
      </c>
      <c r="E15">
        <v>2.7855910377258999E-2</v>
      </c>
      <c r="F15">
        <v>0.21783291220548601</v>
      </c>
      <c r="G15">
        <v>0.19010159679651001</v>
      </c>
      <c r="H15" t="s">
        <v>169</v>
      </c>
      <c r="I15">
        <v>1</v>
      </c>
      <c r="J15" t="str">
        <f t="shared" si="0"/>
        <v/>
      </c>
    </row>
    <row r="16" spans="1:10">
      <c r="A16" t="s">
        <v>194</v>
      </c>
      <c r="B16" t="s">
        <v>195</v>
      </c>
      <c r="C16" t="str">
        <f>"1/22"</f>
        <v>1/22</v>
      </c>
      <c r="D16" t="str">
        <f>"12/8582"</f>
        <v>12/8582</v>
      </c>
      <c r="E16">
        <v>3.0351204972020301E-2</v>
      </c>
      <c r="F16">
        <v>0.21783291220548601</v>
      </c>
      <c r="G16">
        <v>0.19010159679651001</v>
      </c>
      <c r="H16" t="s">
        <v>196</v>
      </c>
      <c r="I16">
        <v>1</v>
      </c>
      <c r="J16" t="str">
        <f t="shared" si="0"/>
        <v/>
      </c>
    </row>
    <row r="17" spans="1:10">
      <c r="A17" t="s">
        <v>197</v>
      </c>
      <c r="B17" t="s">
        <v>198</v>
      </c>
      <c r="C17" t="str">
        <f>"1/22"</f>
        <v>1/22</v>
      </c>
      <c r="D17" t="str">
        <f>"12/8582"</f>
        <v>12/8582</v>
      </c>
      <c r="E17">
        <v>3.0351204972020301E-2</v>
      </c>
      <c r="F17">
        <v>0.21783291220548601</v>
      </c>
      <c r="G17">
        <v>0.19010159679651001</v>
      </c>
      <c r="H17" t="s">
        <v>196</v>
      </c>
      <c r="I17">
        <v>1</v>
      </c>
      <c r="J17" t="str">
        <f t="shared" si="0"/>
        <v/>
      </c>
    </row>
    <row r="18" spans="1:10">
      <c r="A18" t="s">
        <v>796</v>
      </c>
      <c r="B18" t="s">
        <v>797</v>
      </c>
      <c r="C18" t="str">
        <f>"3/22"</f>
        <v>3/22</v>
      </c>
      <c r="D18" t="str">
        <f>"274/8582"</f>
        <v>274/8582</v>
      </c>
      <c r="E18">
        <v>3.1650935961480803E-2</v>
      </c>
      <c r="F18">
        <v>0.21783291220548601</v>
      </c>
      <c r="G18">
        <v>0.19010159679651001</v>
      </c>
      <c r="H18" t="s">
        <v>862</v>
      </c>
      <c r="I18">
        <v>3</v>
      </c>
      <c r="J18" t="str">
        <f t="shared" si="0"/>
        <v/>
      </c>
    </row>
    <row r="19" spans="1:10">
      <c r="A19" t="s">
        <v>778</v>
      </c>
      <c r="B19" t="s">
        <v>779</v>
      </c>
      <c r="C19" t="str">
        <f>"2/22"</f>
        <v>2/22</v>
      </c>
      <c r="D19" t="str">
        <f>"122/8582"</f>
        <v>122/8582</v>
      </c>
      <c r="E19">
        <v>3.8469970610573501E-2</v>
      </c>
      <c r="F19">
        <v>0.23558757882891401</v>
      </c>
      <c r="G19">
        <v>0.20559599771844</v>
      </c>
      <c r="H19" t="s">
        <v>852</v>
      </c>
      <c r="I19">
        <v>2</v>
      </c>
      <c r="J19" t="str">
        <f t="shared" si="0"/>
        <v/>
      </c>
    </row>
    <row r="20" spans="1:10">
      <c r="A20" t="s">
        <v>782</v>
      </c>
      <c r="B20" t="s">
        <v>783</v>
      </c>
      <c r="C20" t="str">
        <f>"2/22"</f>
        <v>2/22</v>
      </c>
      <c r="D20" t="str">
        <f>"124/8582"</f>
        <v>124/8582</v>
      </c>
      <c r="E20">
        <v>3.96251855561442E-2</v>
      </c>
      <c r="F20">
        <v>0.23558757882891401</v>
      </c>
      <c r="G20">
        <v>0.20559599771844</v>
      </c>
      <c r="H20" t="s">
        <v>852</v>
      </c>
      <c r="I20">
        <v>2</v>
      </c>
      <c r="J20" t="str">
        <f t="shared" si="0"/>
        <v/>
      </c>
    </row>
    <row r="21" spans="1:10">
      <c r="A21" t="s">
        <v>267</v>
      </c>
      <c r="B21" t="s">
        <v>268</v>
      </c>
      <c r="C21" t="str">
        <f>"1/22"</f>
        <v>1/22</v>
      </c>
      <c r="D21" t="str">
        <f>"16/8582"</f>
        <v>16/8582</v>
      </c>
      <c r="E21">
        <v>4.0271380996395503E-2</v>
      </c>
      <c r="F21">
        <v>0.23558757882891401</v>
      </c>
      <c r="G21">
        <v>0.20559599771844</v>
      </c>
      <c r="H21" t="s">
        <v>269</v>
      </c>
      <c r="I21">
        <v>1</v>
      </c>
      <c r="J21" t="str">
        <f t="shared" si="0"/>
        <v/>
      </c>
    </row>
    <row r="22" spans="1:10">
      <c r="A22" t="s">
        <v>355</v>
      </c>
      <c r="B22" t="s">
        <v>356</v>
      </c>
      <c r="C22" t="str">
        <f>"2/22"</f>
        <v>2/22</v>
      </c>
      <c r="D22" t="str">
        <f>"143/8582"</f>
        <v>143/8582</v>
      </c>
      <c r="E22">
        <v>5.1242485053636599E-2</v>
      </c>
      <c r="F22">
        <v>0.28549384529883198</v>
      </c>
      <c r="G22">
        <v>0.249148924822193</v>
      </c>
      <c r="H22" t="s">
        <v>855</v>
      </c>
      <c r="I22">
        <v>2</v>
      </c>
      <c r="J22" t="str">
        <f t="shared" si="0"/>
        <v/>
      </c>
    </row>
    <row r="23" spans="1:10">
      <c r="A23" t="s">
        <v>410</v>
      </c>
      <c r="B23" t="s">
        <v>411</v>
      </c>
      <c r="C23" t="str">
        <f>"1/22"</f>
        <v>1/22</v>
      </c>
      <c r="D23" t="str">
        <f>"26/8582"</f>
        <v>26/8582</v>
      </c>
      <c r="E23">
        <v>6.4649758152181894E-2</v>
      </c>
      <c r="F23">
        <v>0.29391321349920502</v>
      </c>
      <c r="G23">
        <v>0.25649646162323703</v>
      </c>
      <c r="H23" t="s">
        <v>269</v>
      </c>
      <c r="I23">
        <v>1</v>
      </c>
      <c r="J23" t="str">
        <f t="shared" si="0"/>
        <v/>
      </c>
    </row>
    <row r="24" spans="1:10">
      <c r="A24" t="s">
        <v>434</v>
      </c>
      <c r="B24" t="s">
        <v>435</v>
      </c>
      <c r="C24" t="str">
        <f>"1/22"</f>
        <v>1/22</v>
      </c>
      <c r="D24" t="str">
        <f>"27/8582"</f>
        <v>27/8582</v>
      </c>
      <c r="E24">
        <v>6.7054819550107406E-2</v>
      </c>
      <c r="F24">
        <v>0.29391321349920502</v>
      </c>
      <c r="G24">
        <v>0.25649646162323703</v>
      </c>
      <c r="H24" t="s">
        <v>269</v>
      </c>
      <c r="I24">
        <v>1</v>
      </c>
      <c r="J24" t="str">
        <f t="shared" si="0"/>
        <v/>
      </c>
    </row>
    <row r="25" spans="1:10">
      <c r="A25" t="s">
        <v>73</v>
      </c>
      <c r="B25" t="s">
        <v>74</v>
      </c>
      <c r="C25" t="str">
        <f>"2/22"</f>
        <v>2/22</v>
      </c>
      <c r="D25" t="str">
        <f>"171/8582"</f>
        <v>171/8582</v>
      </c>
      <c r="E25">
        <v>7.0287993980229793E-2</v>
      </c>
      <c r="F25">
        <v>0.29391321349920502</v>
      </c>
      <c r="G25">
        <v>0.25649646162323703</v>
      </c>
      <c r="H25" t="s">
        <v>855</v>
      </c>
      <c r="I25">
        <v>2</v>
      </c>
      <c r="J25" t="str">
        <f t="shared" si="0"/>
        <v/>
      </c>
    </row>
    <row r="26" spans="1:10">
      <c r="A26" t="s">
        <v>467</v>
      </c>
      <c r="B26" t="s">
        <v>468</v>
      </c>
      <c r="C26" t="str">
        <f>"1/22"</f>
        <v>1/22</v>
      </c>
      <c r="D26" t="str">
        <f>"30/8582"</f>
        <v>30/8582</v>
      </c>
      <c r="E26">
        <v>7.4234636631554801E-2</v>
      </c>
      <c r="F26">
        <v>0.29391321349920502</v>
      </c>
      <c r="G26">
        <v>0.25649646162323703</v>
      </c>
      <c r="H26" t="s">
        <v>269</v>
      </c>
      <c r="I26">
        <v>1</v>
      </c>
      <c r="J26" t="str">
        <f t="shared" si="0"/>
        <v/>
      </c>
    </row>
    <row r="27" spans="1:10">
      <c r="A27" t="s">
        <v>823</v>
      </c>
      <c r="B27" t="s">
        <v>824</v>
      </c>
      <c r="C27" t="str">
        <f>"2/22"</f>
        <v>2/22</v>
      </c>
      <c r="D27" t="str">
        <f>"179/8582"</f>
        <v>179/8582</v>
      </c>
      <c r="E27">
        <v>7.6105486054371396E-2</v>
      </c>
      <c r="F27">
        <v>0.29391321349920502</v>
      </c>
      <c r="G27">
        <v>0.25649646162323703</v>
      </c>
      <c r="H27" t="s">
        <v>852</v>
      </c>
      <c r="I27">
        <v>2</v>
      </c>
      <c r="J27" t="str">
        <f t="shared" si="0"/>
        <v/>
      </c>
    </row>
    <row r="28" spans="1:10">
      <c r="A28" t="s">
        <v>863</v>
      </c>
      <c r="B28" t="s">
        <v>864</v>
      </c>
      <c r="C28" t="str">
        <f>"1/22"</f>
        <v>1/22</v>
      </c>
      <c r="D28" t="str">
        <f>"31/8582"</f>
        <v>31/8582</v>
      </c>
      <c r="E28">
        <v>7.6616165863793495E-2</v>
      </c>
      <c r="F28">
        <v>0.29391321349920502</v>
      </c>
      <c r="G28">
        <v>0.25649646162323703</v>
      </c>
      <c r="H28" t="s">
        <v>865</v>
      </c>
      <c r="I28">
        <v>1</v>
      </c>
      <c r="J28" t="str">
        <f t="shared" si="0"/>
        <v/>
      </c>
    </row>
    <row r="29" spans="1:10">
      <c r="A29" t="s">
        <v>801</v>
      </c>
      <c r="B29" t="s">
        <v>802</v>
      </c>
      <c r="C29" t="str">
        <f>"3/22"</f>
        <v>3/22</v>
      </c>
      <c r="D29" t="str">
        <f>"394/8582"</f>
        <v>394/8582</v>
      </c>
      <c r="E29">
        <v>7.7505588163161998E-2</v>
      </c>
      <c r="F29">
        <v>0.29391321349920502</v>
      </c>
      <c r="G29">
        <v>0.25649646162323703</v>
      </c>
      <c r="H29" t="s">
        <v>866</v>
      </c>
      <c r="I29">
        <v>3</v>
      </c>
      <c r="J29" t="str">
        <f t="shared" si="0"/>
        <v/>
      </c>
    </row>
    <row r="30" spans="1:10">
      <c r="A30" t="s">
        <v>82</v>
      </c>
      <c r="B30" t="s">
        <v>83</v>
      </c>
      <c r="C30" t="str">
        <f t="shared" ref="C30:C81" si="1">"1/22"</f>
        <v>1/22</v>
      </c>
      <c r="D30" t="str">
        <f>"32/8582"</f>
        <v>32/8582</v>
      </c>
      <c r="E30">
        <v>7.8991846410045294E-2</v>
      </c>
      <c r="F30">
        <v>0.29391321349920502</v>
      </c>
      <c r="G30">
        <v>0.25649646162323703</v>
      </c>
      <c r="H30" t="s">
        <v>867</v>
      </c>
      <c r="I30">
        <v>1</v>
      </c>
      <c r="J30" t="str">
        <f t="shared" si="0"/>
        <v/>
      </c>
    </row>
    <row r="31" spans="1:10">
      <c r="A31" t="s">
        <v>498</v>
      </c>
      <c r="B31" t="s">
        <v>499</v>
      </c>
      <c r="C31" t="str">
        <f t="shared" si="1"/>
        <v>1/22</v>
      </c>
      <c r="D31" t="str">
        <f>"32/8582"</f>
        <v>32/8582</v>
      </c>
      <c r="E31">
        <v>7.8991846410045294E-2</v>
      </c>
      <c r="F31">
        <v>0.29391321349920502</v>
      </c>
      <c r="G31">
        <v>0.25649646162323703</v>
      </c>
      <c r="H31" t="s">
        <v>500</v>
      </c>
      <c r="I31">
        <v>1</v>
      </c>
      <c r="J31" t="str">
        <f t="shared" si="0"/>
        <v/>
      </c>
    </row>
    <row r="32" spans="1:10">
      <c r="A32" t="s">
        <v>517</v>
      </c>
      <c r="B32" t="s">
        <v>518</v>
      </c>
      <c r="C32" t="str">
        <f t="shared" si="1"/>
        <v>1/22</v>
      </c>
      <c r="D32" t="str">
        <f>"33/8582"</f>
        <v>33/8582</v>
      </c>
      <c r="E32">
        <v>8.1361691951445797E-2</v>
      </c>
      <c r="F32">
        <v>0.29391321349920502</v>
      </c>
      <c r="G32">
        <v>0.25649646162323703</v>
      </c>
      <c r="H32" t="s">
        <v>519</v>
      </c>
      <c r="I32">
        <v>1</v>
      </c>
      <c r="J32" t="str">
        <f t="shared" si="0"/>
        <v/>
      </c>
    </row>
    <row r="33" spans="1:10">
      <c r="A33" t="s">
        <v>868</v>
      </c>
      <c r="B33" t="s">
        <v>869</v>
      </c>
      <c r="C33" t="str">
        <f t="shared" si="1"/>
        <v>1/22</v>
      </c>
      <c r="D33" t="str">
        <f>"34/8582"</f>
        <v>34/8582</v>
      </c>
      <c r="E33">
        <v>8.3725716138727493E-2</v>
      </c>
      <c r="F33">
        <v>0.29391321349920502</v>
      </c>
      <c r="G33">
        <v>0.25649646162323703</v>
      </c>
      <c r="H33" t="s">
        <v>858</v>
      </c>
      <c r="I33">
        <v>1</v>
      </c>
      <c r="J33" t="str">
        <f t="shared" si="0"/>
        <v/>
      </c>
    </row>
    <row r="34" spans="1:10">
      <c r="A34" t="s">
        <v>93</v>
      </c>
      <c r="B34" t="s">
        <v>94</v>
      </c>
      <c r="C34" t="str">
        <f t="shared" si="1"/>
        <v>1/22</v>
      </c>
      <c r="D34" t="str">
        <f>"35/8582"</f>
        <v>35/8582</v>
      </c>
      <c r="E34">
        <v>8.6083932592278006E-2</v>
      </c>
      <c r="F34">
        <v>0.29391321349920502</v>
      </c>
      <c r="G34">
        <v>0.25649646162323703</v>
      </c>
      <c r="H34" t="s">
        <v>269</v>
      </c>
      <c r="I34">
        <v>1</v>
      </c>
      <c r="J34" t="str">
        <f t="shared" si="0"/>
        <v/>
      </c>
    </row>
    <row r="35" spans="1:10">
      <c r="A35" t="s">
        <v>102</v>
      </c>
      <c r="B35" t="s">
        <v>103</v>
      </c>
      <c r="C35" t="str">
        <f t="shared" si="1"/>
        <v>1/22</v>
      </c>
      <c r="D35" t="str">
        <f>"36/8582"</f>
        <v>36/8582</v>
      </c>
      <c r="E35">
        <v>8.8436354902207498E-2</v>
      </c>
      <c r="F35">
        <v>0.29391321349920502</v>
      </c>
      <c r="G35">
        <v>0.25649646162323703</v>
      </c>
      <c r="H35" t="s">
        <v>858</v>
      </c>
      <c r="I35">
        <v>1</v>
      </c>
      <c r="J35" t="str">
        <f t="shared" si="0"/>
        <v/>
      </c>
    </row>
    <row r="36" spans="1:10">
      <c r="A36" t="s">
        <v>104</v>
      </c>
      <c r="B36" t="s">
        <v>105</v>
      </c>
      <c r="C36" t="str">
        <f t="shared" si="1"/>
        <v>1/22</v>
      </c>
      <c r="D36" t="str">
        <f>"36/8582"</f>
        <v>36/8582</v>
      </c>
      <c r="E36">
        <v>8.8436354902207498E-2</v>
      </c>
      <c r="F36">
        <v>0.29391321349920502</v>
      </c>
      <c r="G36">
        <v>0.25649646162323703</v>
      </c>
      <c r="H36" t="s">
        <v>870</v>
      </c>
      <c r="I36">
        <v>1</v>
      </c>
      <c r="J36" t="str">
        <f t="shared" si="0"/>
        <v/>
      </c>
    </row>
    <row r="37" spans="1:10">
      <c r="A37" t="s">
        <v>551</v>
      </c>
      <c r="B37" t="s">
        <v>552</v>
      </c>
      <c r="C37" t="str">
        <f t="shared" si="1"/>
        <v>1/22</v>
      </c>
      <c r="D37" t="str">
        <f>"37/8582"</f>
        <v>37/8582</v>
      </c>
      <c r="E37">
        <v>9.0782996628412702E-2</v>
      </c>
      <c r="F37">
        <v>0.29391321349920502</v>
      </c>
      <c r="G37">
        <v>0.25649646162323703</v>
      </c>
      <c r="H37" t="s">
        <v>269</v>
      </c>
      <c r="I37">
        <v>1</v>
      </c>
      <c r="J37" t="str">
        <f t="shared" si="0"/>
        <v/>
      </c>
    </row>
    <row r="38" spans="1:10">
      <c r="A38" t="s">
        <v>555</v>
      </c>
      <c r="B38" t="s">
        <v>556</v>
      </c>
      <c r="C38" t="str">
        <f t="shared" si="1"/>
        <v>1/22</v>
      </c>
      <c r="D38" t="str">
        <f>"38/8582"</f>
        <v>38/8582</v>
      </c>
      <c r="E38">
        <v>9.3123871300639094E-2</v>
      </c>
      <c r="F38">
        <v>0.29391321349920502</v>
      </c>
      <c r="G38">
        <v>0.25649646162323703</v>
      </c>
      <c r="H38" t="s">
        <v>196</v>
      </c>
      <c r="I38">
        <v>1</v>
      </c>
      <c r="J38" t="str">
        <f t="shared" si="0"/>
        <v/>
      </c>
    </row>
    <row r="39" spans="1:10">
      <c r="A39" t="s">
        <v>110</v>
      </c>
      <c r="B39" t="s">
        <v>111</v>
      </c>
      <c r="C39" t="str">
        <f t="shared" si="1"/>
        <v>1/22</v>
      </c>
      <c r="D39" t="str">
        <f>"39/8582"</f>
        <v>39/8582</v>
      </c>
      <c r="E39">
        <v>9.5458992418545094E-2</v>
      </c>
      <c r="F39">
        <v>0.29391321349920502</v>
      </c>
      <c r="G39">
        <v>0.25649646162323703</v>
      </c>
      <c r="H39" t="s">
        <v>867</v>
      </c>
      <c r="I39">
        <v>1</v>
      </c>
      <c r="J39" t="str">
        <f t="shared" si="0"/>
        <v/>
      </c>
    </row>
    <row r="40" spans="1:10">
      <c r="A40" t="s">
        <v>585</v>
      </c>
      <c r="B40" t="s">
        <v>586</v>
      </c>
      <c r="C40" t="str">
        <f t="shared" si="1"/>
        <v>1/22</v>
      </c>
      <c r="D40" t="str">
        <f>"42/8582"</f>
        <v>42/8582</v>
      </c>
      <c r="E40">
        <v>0.102429968992941</v>
      </c>
      <c r="F40">
        <v>0.29960765930435401</v>
      </c>
      <c r="G40">
        <v>0.26146597348198197</v>
      </c>
      <c r="H40" t="s">
        <v>587</v>
      </c>
      <c r="I40">
        <v>1</v>
      </c>
      <c r="J40" t="str">
        <f t="shared" si="0"/>
        <v/>
      </c>
    </row>
    <row r="41" spans="1:10">
      <c r="A41" t="s">
        <v>588</v>
      </c>
      <c r="B41" t="s">
        <v>589</v>
      </c>
      <c r="C41" t="str">
        <f t="shared" si="1"/>
        <v>1/22</v>
      </c>
      <c r="D41" t="str">
        <f>"42/8582"</f>
        <v>42/8582</v>
      </c>
      <c r="E41">
        <v>0.102429968992941</v>
      </c>
      <c r="F41">
        <v>0.29960765930435401</v>
      </c>
      <c r="G41">
        <v>0.26146597348198197</v>
      </c>
      <c r="H41" t="s">
        <v>587</v>
      </c>
      <c r="I41">
        <v>1</v>
      </c>
      <c r="J41" t="str">
        <f t="shared" si="0"/>
        <v/>
      </c>
    </row>
    <row r="42" spans="1:10">
      <c r="A42" t="s">
        <v>131</v>
      </c>
      <c r="B42" t="s">
        <v>132</v>
      </c>
      <c r="C42" t="str">
        <f t="shared" si="1"/>
        <v>1/22</v>
      </c>
      <c r="D42" t="str">
        <f>"46/8582"</f>
        <v>46/8582</v>
      </c>
      <c r="E42">
        <v>0.111644868405105</v>
      </c>
      <c r="F42">
        <v>0.31622211778014597</v>
      </c>
      <c r="G42">
        <v>0.27596532095973197</v>
      </c>
      <c r="H42" t="s">
        <v>870</v>
      </c>
      <c r="I42">
        <v>1</v>
      </c>
      <c r="J42" t="str">
        <f t="shared" si="0"/>
        <v/>
      </c>
    </row>
    <row r="43" spans="1:10">
      <c r="A43" t="s">
        <v>139</v>
      </c>
      <c r="B43" t="s">
        <v>140</v>
      </c>
      <c r="C43" t="str">
        <f t="shared" si="1"/>
        <v>1/22</v>
      </c>
      <c r="D43" t="str">
        <f>"48/8582"</f>
        <v>48/8582</v>
      </c>
      <c r="E43">
        <v>0.116218385167062</v>
      </c>
      <c r="F43">
        <v>0.31622211778014597</v>
      </c>
      <c r="G43">
        <v>0.27596532095973197</v>
      </c>
      <c r="H43" t="s">
        <v>871</v>
      </c>
      <c r="I43">
        <v>1</v>
      </c>
      <c r="J43" t="str">
        <f t="shared" si="0"/>
        <v/>
      </c>
    </row>
    <row r="44" spans="1:10">
      <c r="A44" t="s">
        <v>623</v>
      </c>
      <c r="B44" t="s">
        <v>624</v>
      </c>
      <c r="C44" t="str">
        <f t="shared" si="1"/>
        <v>1/22</v>
      </c>
      <c r="D44" t="str">
        <f>"48/8582"</f>
        <v>48/8582</v>
      </c>
      <c r="E44">
        <v>0.116218385167062</v>
      </c>
      <c r="F44">
        <v>0.31622211778014597</v>
      </c>
      <c r="G44">
        <v>0.27596532095973197</v>
      </c>
      <c r="H44" t="s">
        <v>269</v>
      </c>
      <c r="I44">
        <v>1</v>
      </c>
      <c r="J44" t="str">
        <f t="shared" si="0"/>
        <v/>
      </c>
    </row>
    <row r="45" spans="1:10">
      <c r="A45" t="s">
        <v>642</v>
      </c>
      <c r="B45" t="s">
        <v>643</v>
      </c>
      <c r="C45" t="str">
        <f t="shared" si="1"/>
        <v>1/22</v>
      </c>
      <c r="D45" t="str">
        <f>"51/8582"</f>
        <v>51/8582</v>
      </c>
      <c r="E45">
        <v>0.12303654167882</v>
      </c>
      <c r="F45">
        <v>0.320648514940371</v>
      </c>
      <c r="G45">
        <v>0.27982821366816002</v>
      </c>
      <c r="H45" t="s">
        <v>269</v>
      </c>
      <c r="I45">
        <v>1</v>
      </c>
      <c r="J45" t="str">
        <f t="shared" si="0"/>
        <v/>
      </c>
    </row>
    <row r="46" spans="1:10">
      <c r="A46" t="s">
        <v>648</v>
      </c>
      <c r="B46" t="s">
        <v>649</v>
      </c>
      <c r="C46" t="str">
        <f t="shared" si="1"/>
        <v>1/22</v>
      </c>
      <c r="D46" t="str">
        <f>"53/8582"</f>
        <v>53/8582</v>
      </c>
      <c r="E46">
        <v>0.12755405360737801</v>
      </c>
      <c r="F46">
        <v>0.320648514940371</v>
      </c>
      <c r="G46">
        <v>0.27982821366816002</v>
      </c>
      <c r="H46" t="s">
        <v>650</v>
      </c>
      <c r="I46">
        <v>1</v>
      </c>
      <c r="J46" t="str">
        <f t="shared" si="0"/>
        <v/>
      </c>
    </row>
    <row r="47" spans="1:10">
      <c r="A47" t="s">
        <v>651</v>
      </c>
      <c r="B47" t="s">
        <v>652</v>
      </c>
      <c r="C47" t="str">
        <f t="shared" si="1"/>
        <v>1/22</v>
      </c>
      <c r="D47" t="str">
        <f>"53/8582"</f>
        <v>53/8582</v>
      </c>
      <c r="E47">
        <v>0.12755405360737801</v>
      </c>
      <c r="F47">
        <v>0.320648514940371</v>
      </c>
      <c r="G47">
        <v>0.27982821366816002</v>
      </c>
      <c r="H47" t="s">
        <v>653</v>
      </c>
      <c r="I47">
        <v>1</v>
      </c>
      <c r="J47" t="str">
        <f t="shared" si="0"/>
        <v/>
      </c>
    </row>
    <row r="48" spans="1:10">
      <c r="A48" t="s">
        <v>172</v>
      </c>
      <c r="B48" t="s">
        <v>173</v>
      </c>
      <c r="C48" t="str">
        <f t="shared" si="1"/>
        <v>1/22</v>
      </c>
      <c r="D48" t="str">
        <f>"54/8582"</f>
        <v>54/8582</v>
      </c>
      <c r="E48">
        <v>0.12980447110305601</v>
      </c>
      <c r="F48">
        <v>0.320648514940371</v>
      </c>
      <c r="G48">
        <v>0.27982821366816002</v>
      </c>
      <c r="H48" t="s">
        <v>196</v>
      </c>
      <c r="I48">
        <v>1</v>
      </c>
      <c r="J48" t="str">
        <f t="shared" si="0"/>
        <v/>
      </c>
    </row>
    <row r="49" spans="1:10">
      <c r="A49" t="s">
        <v>186</v>
      </c>
      <c r="B49" t="s">
        <v>187</v>
      </c>
      <c r="C49" t="str">
        <f t="shared" si="1"/>
        <v>1/22</v>
      </c>
      <c r="D49" t="str">
        <f>"56/8582"</f>
        <v>56/8582</v>
      </c>
      <c r="E49">
        <v>0.134288694291266</v>
      </c>
      <c r="F49">
        <v>0.320648514940371</v>
      </c>
      <c r="G49">
        <v>0.27982821366816002</v>
      </c>
      <c r="H49" t="s">
        <v>870</v>
      </c>
      <c r="I49">
        <v>1</v>
      </c>
      <c r="J49" t="str">
        <f t="shared" si="0"/>
        <v/>
      </c>
    </row>
    <row r="50" spans="1:10">
      <c r="A50" t="s">
        <v>656</v>
      </c>
      <c r="B50" t="s">
        <v>657</v>
      </c>
      <c r="C50" t="str">
        <f t="shared" si="1"/>
        <v>1/22</v>
      </c>
      <c r="D50" t="str">
        <f>"56/8582"</f>
        <v>56/8582</v>
      </c>
      <c r="E50">
        <v>0.134288694291266</v>
      </c>
      <c r="F50">
        <v>0.320648514940371</v>
      </c>
      <c r="G50">
        <v>0.27982821366816002</v>
      </c>
      <c r="H50" t="s">
        <v>269</v>
      </c>
      <c r="I50">
        <v>1</v>
      </c>
      <c r="J50" t="str">
        <f t="shared" si="0"/>
        <v/>
      </c>
    </row>
    <row r="51" spans="1:10">
      <c r="A51" t="s">
        <v>217</v>
      </c>
      <c r="B51" t="s">
        <v>218</v>
      </c>
      <c r="C51" t="str">
        <f t="shared" si="1"/>
        <v>1/22</v>
      </c>
      <c r="D51" t="str">
        <f>"60/8582"</f>
        <v>60/8582</v>
      </c>
      <c r="E51">
        <v>0.14319105638023599</v>
      </c>
      <c r="F51">
        <v>0.32138974078815702</v>
      </c>
      <c r="G51">
        <v>0.28047507743096001</v>
      </c>
      <c r="H51" t="s">
        <v>872</v>
      </c>
      <c r="I51">
        <v>1</v>
      </c>
      <c r="J51" t="str">
        <f t="shared" si="0"/>
        <v/>
      </c>
    </row>
    <row r="52" spans="1:10">
      <c r="A52" t="s">
        <v>658</v>
      </c>
      <c r="B52" t="s">
        <v>659</v>
      </c>
      <c r="C52" t="str">
        <f t="shared" si="1"/>
        <v>1/22</v>
      </c>
      <c r="D52" t="str">
        <f>"61/8582"</f>
        <v>61/8582</v>
      </c>
      <c r="E52">
        <v>0.14540295461534899</v>
      </c>
      <c r="F52">
        <v>0.32138974078815702</v>
      </c>
      <c r="G52">
        <v>0.28047507743096001</v>
      </c>
      <c r="H52" t="s">
        <v>519</v>
      </c>
      <c r="I52">
        <v>1</v>
      </c>
      <c r="J52" t="str">
        <f t="shared" si="0"/>
        <v/>
      </c>
    </row>
    <row r="53" spans="1:10">
      <c r="A53" t="s">
        <v>64</v>
      </c>
      <c r="B53" t="s">
        <v>65</v>
      </c>
      <c r="C53" t="str">
        <f t="shared" si="1"/>
        <v>1/22</v>
      </c>
      <c r="D53" t="str">
        <f>"63/8582"</f>
        <v>63/8582</v>
      </c>
      <c r="E53">
        <v>0.14981041021577499</v>
      </c>
      <c r="F53">
        <v>0.32138974078815702</v>
      </c>
      <c r="G53">
        <v>0.28047507743096001</v>
      </c>
      <c r="H53" t="s">
        <v>269</v>
      </c>
      <c r="I53">
        <v>1</v>
      </c>
      <c r="J53" t="str">
        <f t="shared" si="0"/>
        <v/>
      </c>
    </row>
    <row r="54" spans="1:10">
      <c r="A54" t="s">
        <v>230</v>
      </c>
      <c r="B54" t="s">
        <v>231</v>
      </c>
      <c r="C54" t="str">
        <f t="shared" si="1"/>
        <v>1/22</v>
      </c>
      <c r="D54" t="str">
        <f>"64/8582"</f>
        <v>64/8582</v>
      </c>
      <c r="E54">
        <v>0.15200599314513899</v>
      </c>
      <c r="F54">
        <v>0.32138974078815702</v>
      </c>
      <c r="G54">
        <v>0.28047507743096001</v>
      </c>
      <c r="H54" t="s">
        <v>269</v>
      </c>
      <c r="I54">
        <v>1</v>
      </c>
      <c r="J54" t="str">
        <f t="shared" si="0"/>
        <v/>
      </c>
    </row>
    <row r="55" spans="1:10">
      <c r="A55" t="s">
        <v>233</v>
      </c>
      <c r="B55" t="s">
        <v>234</v>
      </c>
      <c r="C55" t="str">
        <f t="shared" si="1"/>
        <v>1/22</v>
      </c>
      <c r="D55" t="str">
        <f>"64/8582"</f>
        <v>64/8582</v>
      </c>
      <c r="E55">
        <v>0.15200599314513899</v>
      </c>
      <c r="F55">
        <v>0.32138974078815702</v>
      </c>
      <c r="G55">
        <v>0.28047507743096001</v>
      </c>
      <c r="H55" t="s">
        <v>269</v>
      </c>
      <c r="I55">
        <v>1</v>
      </c>
      <c r="J55" t="str">
        <f t="shared" si="0"/>
        <v/>
      </c>
    </row>
    <row r="56" spans="1:10">
      <c r="A56" t="s">
        <v>671</v>
      </c>
      <c r="B56" t="s">
        <v>672</v>
      </c>
      <c r="C56" t="str">
        <f t="shared" si="1"/>
        <v>1/22</v>
      </c>
      <c r="D56" t="str">
        <f>"65/8582"</f>
        <v>65/8582</v>
      </c>
      <c r="E56">
        <v>0.15419616315579901</v>
      </c>
      <c r="F56">
        <v>0.32138974078815702</v>
      </c>
      <c r="G56">
        <v>0.28047507743096001</v>
      </c>
      <c r="H56" t="s">
        <v>269</v>
      </c>
      <c r="I56">
        <v>1</v>
      </c>
      <c r="J56" t="str">
        <f t="shared" si="0"/>
        <v/>
      </c>
    </row>
    <row r="57" spans="1:10">
      <c r="A57" t="s">
        <v>682</v>
      </c>
      <c r="B57" t="s">
        <v>683</v>
      </c>
      <c r="C57" t="str">
        <f t="shared" si="1"/>
        <v>1/22</v>
      </c>
      <c r="D57" t="str">
        <f>"67/8582"</f>
        <v>67/8582</v>
      </c>
      <c r="E57">
        <v>0.158560315236081</v>
      </c>
      <c r="F57">
        <v>0.32138974078815702</v>
      </c>
      <c r="G57">
        <v>0.28047507743096001</v>
      </c>
      <c r="H57" t="s">
        <v>653</v>
      </c>
      <c r="I57">
        <v>1</v>
      </c>
      <c r="J57" t="str">
        <f t="shared" si="0"/>
        <v/>
      </c>
    </row>
    <row r="58" spans="1:10">
      <c r="A58" t="s">
        <v>279</v>
      </c>
      <c r="B58" t="s">
        <v>280</v>
      </c>
      <c r="C58" t="str">
        <f t="shared" si="1"/>
        <v>1/22</v>
      </c>
      <c r="D58" t="str">
        <f>"67/8582"</f>
        <v>67/8582</v>
      </c>
      <c r="E58">
        <v>0.158560315236081</v>
      </c>
      <c r="F58">
        <v>0.32138974078815702</v>
      </c>
      <c r="G58">
        <v>0.28047507743096001</v>
      </c>
      <c r="H58" t="s">
        <v>653</v>
      </c>
      <c r="I58">
        <v>1</v>
      </c>
      <c r="J58" t="str">
        <f t="shared" si="0"/>
        <v/>
      </c>
    </row>
    <row r="59" spans="1:10">
      <c r="A59" t="s">
        <v>76</v>
      </c>
      <c r="B59" t="s">
        <v>77</v>
      </c>
      <c r="C59" t="str">
        <f t="shared" si="1"/>
        <v>1/22</v>
      </c>
      <c r="D59" t="str">
        <f>"70/8582"</f>
        <v>70/8582</v>
      </c>
      <c r="E59">
        <v>0.16506626331725399</v>
      </c>
      <c r="F59">
        <v>0.32138974078815702</v>
      </c>
      <c r="G59">
        <v>0.28047507743096001</v>
      </c>
      <c r="H59" t="s">
        <v>873</v>
      </c>
      <c r="I59">
        <v>1</v>
      </c>
      <c r="J59" t="str">
        <f t="shared" si="0"/>
        <v/>
      </c>
    </row>
    <row r="60" spans="1:10">
      <c r="A60" t="s">
        <v>694</v>
      </c>
      <c r="B60" t="s">
        <v>695</v>
      </c>
      <c r="C60" t="str">
        <f t="shared" si="1"/>
        <v>1/22</v>
      </c>
      <c r="D60" t="str">
        <f>"71/8582"</f>
        <v>71/8582</v>
      </c>
      <c r="E60">
        <v>0.16722422175322901</v>
      </c>
      <c r="F60">
        <v>0.32138974078815702</v>
      </c>
      <c r="G60">
        <v>0.28047507743096001</v>
      </c>
      <c r="H60" t="s">
        <v>519</v>
      </c>
      <c r="I60">
        <v>1</v>
      </c>
      <c r="J60" t="str">
        <f t="shared" si="0"/>
        <v/>
      </c>
    </row>
    <row r="61" spans="1:10">
      <c r="A61" t="s">
        <v>324</v>
      </c>
      <c r="B61" t="s">
        <v>325</v>
      </c>
      <c r="C61" t="str">
        <f t="shared" si="1"/>
        <v>1/22</v>
      </c>
      <c r="D61" t="str">
        <f>"72/8582"</f>
        <v>72/8582</v>
      </c>
      <c r="E61">
        <v>0.16937685565305599</v>
      </c>
      <c r="F61">
        <v>0.32138974078815702</v>
      </c>
      <c r="G61">
        <v>0.28047507743096001</v>
      </c>
      <c r="H61" t="s">
        <v>871</v>
      </c>
      <c r="I61">
        <v>1</v>
      </c>
      <c r="J61" t="str">
        <f t="shared" si="0"/>
        <v/>
      </c>
    </row>
    <row r="62" spans="1:10">
      <c r="A62" t="s">
        <v>326</v>
      </c>
      <c r="B62" t="s">
        <v>327</v>
      </c>
      <c r="C62" t="str">
        <f t="shared" si="1"/>
        <v>1/22</v>
      </c>
      <c r="D62" t="str">
        <f>"73/8582"</f>
        <v>73/8582</v>
      </c>
      <c r="E62">
        <v>0.171524177530334</v>
      </c>
      <c r="F62">
        <v>0.32138974078815702</v>
      </c>
      <c r="G62">
        <v>0.28047507743096001</v>
      </c>
      <c r="H62" t="s">
        <v>872</v>
      </c>
      <c r="I62">
        <v>1</v>
      </c>
      <c r="J62" t="str">
        <f t="shared" si="0"/>
        <v/>
      </c>
    </row>
    <row r="63" spans="1:10">
      <c r="A63" t="s">
        <v>698</v>
      </c>
      <c r="B63" t="s">
        <v>699</v>
      </c>
      <c r="C63" t="str">
        <f t="shared" si="1"/>
        <v>1/22</v>
      </c>
      <c r="D63" t="str">
        <f>"73/8582"</f>
        <v>73/8582</v>
      </c>
      <c r="E63">
        <v>0.171524177530334</v>
      </c>
      <c r="F63">
        <v>0.32138974078815702</v>
      </c>
      <c r="G63">
        <v>0.28047507743096001</v>
      </c>
      <c r="H63" t="s">
        <v>650</v>
      </c>
      <c r="I63">
        <v>1</v>
      </c>
      <c r="J63" t="str">
        <f t="shared" si="0"/>
        <v/>
      </c>
    </row>
    <row r="64" spans="1:10">
      <c r="A64" t="s">
        <v>338</v>
      </c>
      <c r="B64" t="s">
        <v>339</v>
      </c>
      <c r="C64" t="str">
        <f t="shared" si="1"/>
        <v>1/22</v>
      </c>
      <c r="D64" t="str">
        <f>"75/8582"</f>
        <v>75/8582</v>
      </c>
      <c r="E64">
        <v>0.175802935131983</v>
      </c>
      <c r="F64">
        <v>0.32138974078815702</v>
      </c>
      <c r="G64">
        <v>0.28047507743096001</v>
      </c>
      <c r="H64" t="s">
        <v>196</v>
      </c>
      <c r="I64">
        <v>1</v>
      </c>
      <c r="J64" t="str">
        <f t="shared" si="0"/>
        <v/>
      </c>
    </row>
    <row r="65" spans="1:10">
      <c r="A65" t="s">
        <v>706</v>
      </c>
      <c r="B65" t="s">
        <v>707</v>
      </c>
      <c r="C65" t="str">
        <f t="shared" si="1"/>
        <v>1/22</v>
      </c>
      <c r="D65" t="str">
        <f>"75/8582"</f>
        <v>75/8582</v>
      </c>
      <c r="E65">
        <v>0.175802935131983</v>
      </c>
      <c r="F65">
        <v>0.32138974078815702</v>
      </c>
      <c r="G65">
        <v>0.28047507743096001</v>
      </c>
      <c r="H65" t="s">
        <v>269</v>
      </c>
      <c r="I65">
        <v>1</v>
      </c>
      <c r="J65" t="str">
        <f t="shared" si="0"/>
        <v/>
      </c>
    </row>
    <row r="66" spans="1:10">
      <c r="A66" t="s">
        <v>386</v>
      </c>
      <c r="B66" t="s">
        <v>387</v>
      </c>
      <c r="C66" t="str">
        <f t="shared" si="1"/>
        <v>1/22</v>
      </c>
      <c r="D66" t="str">
        <f>"81/8582"</f>
        <v>81/8582</v>
      </c>
      <c r="E66">
        <v>0.18851301217499</v>
      </c>
      <c r="F66">
        <v>0.33932342191498099</v>
      </c>
      <c r="G66">
        <v>0.296125703335611</v>
      </c>
      <c r="H66" t="s">
        <v>874</v>
      </c>
      <c r="I66">
        <v>1</v>
      </c>
      <c r="J66" t="str">
        <f t="shared" ref="J66:J118" si="2">IF(F66&lt;0.05,"*","")</f>
        <v/>
      </c>
    </row>
    <row r="67" spans="1:10">
      <c r="A67" t="s">
        <v>107</v>
      </c>
      <c r="B67" t="s">
        <v>108</v>
      </c>
      <c r="C67" t="str">
        <f t="shared" si="1"/>
        <v>1/22</v>
      </c>
      <c r="D67" t="str">
        <f>"84/8582"</f>
        <v>84/8582</v>
      </c>
      <c r="E67">
        <v>0.194797675729348</v>
      </c>
      <c r="F67">
        <v>0.34532315242929801</v>
      </c>
      <c r="G67">
        <v>0.30136163549835299</v>
      </c>
      <c r="H67" t="s">
        <v>653</v>
      </c>
      <c r="I67">
        <v>1</v>
      </c>
      <c r="J67" t="str">
        <f t="shared" si="2"/>
        <v/>
      </c>
    </row>
    <row r="68" spans="1:10">
      <c r="A68" t="s">
        <v>714</v>
      </c>
      <c r="B68" t="s">
        <v>715</v>
      </c>
      <c r="C68" t="str">
        <f t="shared" si="1"/>
        <v>1/22</v>
      </c>
      <c r="D68" t="str">
        <f>"87/8582"</f>
        <v>87/8582</v>
      </c>
      <c r="E68">
        <v>0.201035862922083</v>
      </c>
      <c r="F68">
        <v>0.34589994061593798</v>
      </c>
      <c r="G68">
        <v>0.30186499540931999</v>
      </c>
      <c r="H68" t="s">
        <v>269</v>
      </c>
      <c r="I68">
        <v>1</v>
      </c>
      <c r="J68" t="str">
        <f t="shared" si="2"/>
        <v/>
      </c>
    </row>
    <row r="69" spans="1:10">
      <c r="A69" t="s">
        <v>716</v>
      </c>
      <c r="B69" t="s">
        <v>717</v>
      </c>
      <c r="C69" t="str">
        <f t="shared" si="1"/>
        <v>1/22</v>
      </c>
      <c r="D69" t="str">
        <f>"87/8582"</f>
        <v>87/8582</v>
      </c>
      <c r="E69">
        <v>0.201035862922083</v>
      </c>
      <c r="F69">
        <v>0.34589994061593798</v>
      </c>
      <c r="G69">
        <v>0.30186499540931999</v>
      </c>
      <c r="H69" t="s">
        <v>169</v>
      </c>
      <c r="I69">
        <v>1</v>
      </c>
      <c r="J69" t="str">
        <f t="shared" si="2"/>
        <v/>
      </c>
    </row>
    <row r="70" spans="1:10">
      <c r="A70" t="s">
        <v>436</v>
      </c>
      <c r="B70" t="s">
        <v>437</v>
      </c>
      <c r="C70" t="str">
        <f t="shared" si="1"/>
        <v>1/22</v>
      </c>
      <c r="D70" t="str">
        <f>"91/8582"</f>
        <v>91/8582</v>
      </c>
      <c r="E70">
        <v>0.20928171493138201</v>
      </c>
      <c r="F70">
        <v>0.35322375072632101</v>
      </c>
      <c r="G70">
        <v>0.30825644462845803</v>
      </c>
      <c r="H70" t="s">
        <v>269</v>
      </c>
      <c r="I70">
        <v>1</v>
      </c>
      <c r="J70" t="str">
        <f t="shared" si="2"/>
        <v/>
      </c>
    </row>
    <row r="71" spans="1:10">
      <c r="A71" t="s">
        <v>440</v>
      </c>
      <c r="B71" t="s">
        <v>441</v>
      </c>
      <c r="C71" t="str">
        <f t="shared" si="1"/>
        <v>1/22</v>
      </c>
      <c r="D71" t="str">
        <f>"92/8582"</f>
        <v>92/8582</v>
      </c>
      <c r="E71">
        <v>0.21133044915249999</v>
      </c>
      <c r="F71">
        <v>0.35322375072632101</v>
      </c>
      <c r="G71">
        <v>0.30825644462845803</v>
      </c>
      <c r="H71" t="s">
        <v>858</v>
      </c>
      <c r="I71">
        <v>1</v>
      </c>
      <c r="J71" t="str">
        <f t="shared" si="2"/>
        <v/>
      </c>
    </row>
    <row r="72" spans="1:10">
      <c r="A72" t="s">
        <v>726</v>
      </c>
      <c r="B72" t="s">
        <v>727</v>
      </c>
      <c r="C72" t="str">
        <f t="shared" si="1"/>
        <v>1/22</v>
      </c>
      <c r="D72" t="str">
        <f>"95/8582"</f>
        <v>95/8582</v>
      </c>
      <c r="E72">
        <v>0.21744629430257101</v>
      </c>
      <c r="F72">
        <v>0.35832699201973001</v>
      </c>
      <c r="G72">
        <v>0.31271001552778899</v>
      </c>
      <c r="H72" t="s">
        <v>875</v>
      </c>
      <c r="I72">
        <v>1</v>
      </c>
      <c r="J72" t="str">
        <f t="shared" si="2"/>
        <v/>
      </c>
    </row>
    <row r="73" spans="1:10">
      <c r="A73" t="s">
        <v>474</v>
      </c>
      <c r="B73" t="s">
        <v>475</v>
      </c>
      <c r="C73" t="str">
        <f t="shared" si="1"/>
        <v>1/22</v>
      </c>
      <c r="D73" t="str">
        <f>"97/8582"</f>
        <v>97/8582</v>
      </c>
      <c r="E73">
        <v>0.221498345531912</v>
      </c>
      <c r="F73">
        <v>0.35993481148935702</v>
      </c>
      <c r="G73">
        <v>0.31411315082741897</v>
      </c>
      <c r="H73" t="s">
        <v>196</v>
      </c>
      <c r="I73">
        <v>1</v>
      </c>
      <c r="J73" t="str">
        <f t="shared" si="2"/>
        <v/>
      </c>
    </row>
    <row r="74" spans="1:10">
      <c r="A74" t="s">
        <v>492</v>
      </c>
      <c r="B74" t="s">
        <v>493</v>
      </c>
      <c r="C74" t="str">
        <f t="shared" si="1"/>
        <v>1/22</v>
      </c>
      <c r="D74" t="str">
        <f>"100/8582"</f>
        <v>100/8582</v>
      </c>
      <c r="E74">
        <v>0.22753889098638599</v>
      </c>
      <c r="F74">
        <v>0.36389436102171502</v>
      </c>
      <c r="G74">
        <v>0.31756862815210402</v>
      </c>
      <c r="H74" t="s">
        <v>858</v>
      </c>
      <c r="I74">
        <v>1</v>
      </c>
      <c r="J74" t="str">
        <f t="shared" si="2"/>
        <v/>
      </c>
    </row>
    <row r="75" spans="1:10">
      <c r="A75" t="s">
        <v>744</v>
      </c>
      <c r="B75" t="s">
        <v>745</v>
      </c>
      <c r="C75" t="str">
        <f t="shared" si="1"/>
        <v>1/22</v>
      </c>
      <c r="D75" t="str">
        <f>"103/8582"</f>
        <v>103/8582</v>
      </c>
      <c r="E75">
        <v>0.23353468132578301</v>
      </c>
      <c r="F75">
        <v>0.36389436102171502</v>
      </c>
      <c r="G75">
        <v>0.31756862815210402</v>
      </c>
      <c r="H75" t="s">
        <v>269</v>
      </c>
      <c r="I75">
        <v>1</v>
      </c>
      <c r="J75" t="str">
        <f t="shared" si="2"/>
        <v/>
      </c>
    </row>
    <row r="76" spans="1:10">
      <c r="A76" t="s">
        <v>58</v>
      </c>
      <c r="B76" t="s">
        <v>59</v>
      </c>
      <c r="C76" t="str">
        <f t="shared" si="1"/>
        <v>1/22</v>
      </c>
      <c r="D76" t="str">
        <f>"106/8582"</f>
        <v>106/8582</v>
      </c>
      <c r="E76">
        <v>0.23948603246728301</v>
      </c>
      <c r="F76">
        <v>0.36389436102171502</v>
      </c>
      <c r="G76">
        <v>0.31756862815210402</v>
      </c>
      <c r="H76" t="s">
        <v>150</v>
      </c>
      <c r="I76">
        <v>1</v>
      </c>
      <c r="J76" t="str">
        <f t="shared" si="2"/>
        <v/>
      </c>
    </row>
    <row r="77" spans="1:10">
      <c r="A77" t="s">
        <v>750</v>
      </c>
      <c r="B77" t="s">
        <v>751</v>
      </c>
      <c r="C77" t="str">
        <f t="shared" si="1"/>
        <v>1/22</v>
      </c>
      <c r="D77" t="str">
        <f>"106/8582"</f>
        <v>106/8582</v>
      </c>
      <c r="E77">
        <v>0.23948603246728301</v>
      </c>
      <c r="F77">
        <v>0.36389436102171502</v>
      </c>
      <c r="G77">
        <v>0.31756862815210402</v>
      </c>
      <c r="H77" t="s">
        <v>269</v>
      </c>
      <c r="I77">
        <v>1</v>
      </c>
      <c r="J77" t="str">
        <f t="shared" si="2"/>
        <v/>
      </c>
    </row>
    <row r="78" spans="1:10">
      <c r="A78" t="s">
        <v>752</v>
      </c>
      <c r="B78" t="s">
        <v>753</v>
      </c>
      <c r="C78" t="str">
        <f t="shared" si="1"/>
        <v>1/22</v>
      </c>
      <c r="D78" t="str">
        <f>"106/8582"</f>
        <v>106/8582</v>
      </c>
      <c r="E78">
        <v>0.23948603246728301</v>
      </c>
      <c r="F78">
        <v>0.36389436102171502</v>
      </c>
      <c r="G78">
        <v>0.31756862815210402</v>
      </c>
      <c r="H78" t="s">
        <v>269</v>
      </c>
      <c r="I78">
        <v>1</v>
      </c>
      <c r="J78" t="str">
        <f t="shared" si="2"/>
        <v/>
      </c>
    </row>
    <row r="79" spans="1:10">
      <c r="A79" t="s">
        <v>770</v>
      </c>
      <c r="B79" t="s">
        <v>771</v>
      </c>
      <c r="C79" t="str">
        <f t="shared" si="1"/>
        <v>1/22</v>
      </c>
      <c r="D79" t="str">
        <f>"117/8582"</f>
        <v>117/8582</v>
      </c>
      <c r="E79">
        <v>0.26093249978383498</v>
      </c>
      <c r="F79">
        <v>0.38663332573592302</v>
      </c>
      <c r="G79">
        <v>0.33741279888784997</v>
      </c>
      <c r="H79" t="s">
        <v>269</v>
      </c>
      <c r="I79">
        <v>1</v>
      </c>
      <c r="J79" t="str">
        <f t="shared" si="2"/>
        <v/>
      </c>
    </row>
    <row r="80" spans="1:10">
      <c r="A80" t="s">
        <v>774</v>
      </c>
      <c r="B80" t="s">
        <v>775</v>
      </c>
      <c r="C80" t="str">
        <f t="shared" si="1"/>
        <v>1/22</v>
      </c>
      <c r="D80" t="str">
        <f>"120/8582"</f>
        <v>120/8582</v>
      </c>
      <c r="E80">
        <v>0.266680583221583</v>
      </c>
      <c r="F80">
        <v>0.38663332573592302</v>
      </c>
      <c r="G80">
        <v>0.33741279888784997</v>
      </c>
      <c r="H80" t="s">
        <v>269</v>
      </c>
      <c r="I80">
        <v>1</v>
      </c>
      <c r="J80" t="str">
        <f t="shared" si="2"/>
        <v/>
      </c>
    </row>
    <row r="81" spans="1:10">
      <c r="A81" t="s">
        <v>776</v>
      </c>
      <c r="B81" t="s">
        <v>777</v>
      </c>
      <c r="C81" t="str">
        <f t="shared" si="1"/>
        <v>1/22</v>
      </c>
      <c r="D81" t="str">
        <f>"120/8582"</f>
        <v>120/8582</v>
      </c>
      <c r="E81">
        <v>0.266680583221583</v>
      </c>
      <c r="F81">
        <v>0.38663332573592302</v>
      </c>
      <c r="G81">
        <v>0.33741279888784997</v>
      </c>
      <c r="H81" t="s">
        <v>269</v>
      </c>
      <c r="I81">
        <v>1</v>
      </c>
      <c r="J81" t="str">
        <f t="shared" si="2"/>
        <v/>
      </c>
    </row>
    <row r="82" spans="1:10">
      <c r="A82" t="s">
        <v>38</v>
      </c>
      <c r="B82" t="s">
        <v>39</v>
      </c>
      <c r="C82" t="str">
        <f>"2/22"</f>
        <v>2/22</v>
      </c>
      <c r="D82" t="str">
        <f>"395/8582"</f>
        <v>395/8582</v>
      </c>
      <c r="E82">
        <v>0.26889737466816699</v>
      </c>
      <c r="F82">
        <v>0.38663332573592302</v>
      </c>
      <c r="G82">
        <v>0.33741279888784997</v>
      </c>
      <c r="H82" t="s">
        <v>876</v>
      </c>
      <c r="I82">
        <v>2</v>
      </c>
      <c r="J82" t="str">
        <f t="shared" si="2"/>
        <v/>
      </c>
    </row>
    <row r="83" spans="1:10">
      <c r="A83" t="s">
        <v>214</v>
      </c>
      <c r="B83" t="s">
        <v>215</v>
      </c>
      <c r="C83" t="str">
        <f>"2/22"</f>
        <v>2/22</v>
      </c>
      <c r="D83" t="str">
        <f>"400/8582"</f>
        <v>400/8582</v>
      </c>
      <c r="E83">
        <v>0.27373212191134499</v>
      </c>
      <c r="F83">
        <v>0.38663332573592302</v>
      </c>
      <c r="G83">
        <v>0.33741279888784997</v>
      </c>
      <c r="H83" t="s">
        <v>877</v>
      </c>
      <c r="I83">
        <v>2</v>
      </c>
      <c r="J83" t="str">
        <f t="shared" si="2"/>
        <v/>
      </c>
    </row>
    <row r="84" spans="1:10">
      <c r="A84" t="s">
        <v>780</v>
      </c>
      <c r="B84" t="s">
        <v>781</v>
      </c>
      <c r="C84" t="str">
        <f t="shared" ref="C84:C89" si="3">"1/22"</f>
        <v>1/22</v>
      </c>
      <c r="D84" t="str">
        <f>"124/8582"</f>
        <v>124/8582</v>
      </c>
      <c r="E84">
        <v>0.27427834218873198</v>
      </c>
      <c r="F84">
        <v>0.38663332573592302</v>
      </c>
      <c r="G84">
        <v>0.33741279888784997</v>
      </c>
      <c r="H84" t="s">
        <v>169</v>
      </c>
      <c r="I84">
        <v>1</v>
      </c>
      <c r="J84" t="str">
        <f t="shared" si="2"/>
        <v/>
      </c>
    </row>
    <row r="85" spans="1:10">
      <c r="A85" t="s">
        <v>784</v>
      </c>
      <c r="B85" t="s">
        <v>785</v>
      </c>
      <c r="C85" t="str">
        <f t="shared" si="3"/>
        <v>1/22</v>
      </c>
      <c r="D85" t="str">
        <f>"127/8582"</f>
        <v>127/8582</v>
      </c>
      <c r="E85">
        <v>0.27992728829701102</v>
      </c>
      <c r="F85">
        <v>0.38989872298512301</v>
      </c>
      <c r="G85">
        <v>0.34026249329336</v>
      </c>
      <c r="H85" t="s">
        <v>587</v>
      </c>
      <c r="I85">
        <v>1</v>
      </c>
      <c r="J85" t="str">
        <f t="shared" si="2"/>
        <v/>
      </c>
    </row>
    <row r="86" spans="1:10">
      <c r="A86" t="s">
        <v>282</v>
      </c>
      <c r="B86" t="s">
        <v>283</v>
      </c>
      <c r="C86" t="str">
        <f t="shared" si="3"/>
        <v>1/22</v>
      </c>
      <c r="D86" t="str">
        <f>"131/8582"</f>
        <v>131/8582</v>
      </c>
      <c r="E86">
        <v>0.28739395472787699</v>
      </c>
      <c r="F86">
        <v>0.390989450036763</v>
      </c>
      <c r="G86">
        <v>0.34121436485439499</v>
      </c>
      <c r="H86" t="s">
        <v>269</v>
      </c>
      <c r="I86">
        <v>1</v>
      </c>
      <c r="J86" t="str">
        <f t="shared" si="2"/>
        <v/>
      </c>
    </row>
    <row r="87" spans="1:10">
      <c r="A87" t="s">
        <v>629</v>
      </c>
      <c r="B87" t="s">
        <v>630</v>
      </c>
      <c r="C87" t="str">
        <f t="shared" si="3"/>
        <v>1/22</v>
      </c>
      <c r="D87" t="str">
        <f>"131/8582"</f>
        <v>131/8582</v>
      </c>
      <c r="E87">
        <v>0.28739395472787699</v>
      </c>
      <c r="F87">
        <v>0.390989450036763</v>
      </c>
      <c r="G87">
        <v>0.34121436485439499</v>
      </c>
      <c r="H87" t="s">
        <v>269</v>
      </c>
      <c r="I87">
        <v>1</v>
      </c>
      <c r="J87" t="str">
        <f t="shared" si="2"/>
        <v/>
      </c>
    </row>
    <row r="88" spans="1:10">
      <c r="A88" t="s">
        <v>640</v>
      </c>
      <c r="B88" t="s">
        <v>641</v>
      </c>
      <c r="C88" t="str">
        <f t="shared" si="3"/>
        <v>1/22</v>
      </c>
      <c r="D88" t="str">
        <f>"134/8582"</f>
        <v>134/8582</v>
      </c>
      <c r="E88">
        <v>0.29294539325082197</v>
      </c>
      <c r="F88">
        <v>0.39396104609593302</v>
      </c>
      <c r="G88">
        <v>0.34380766056055401</v>
      </c>
      <c r="H88" t="s">
        <v>653</v>
      </c>
      <c r="I88">
        <v>1</v>
      </c>
      <c r="J88" t="str">
        <f t="shared" si="2"/>
        <v/>
      </c>
    </row>
    <row r="89" spans="1:10">
      <c r="A89" t="s">
        <v>792</v>
      </c>
      <c r="B89" t="s">
        <v>793</v>
      </c>
      <c r="C89" t="str">
        <f t="shared" si="3"/>
        <v>1/22</v>
      </c>
      <c r="D89" t="str">
        <f>"138/8582"</f>
        <v>138/8582</v>
      </c>
      <c r="E89">
        <v>0.300283123095131</v>
      </c>
      <c r="F89">
        <v>0.39924006138784501</v>
      </c>
      <c r="G89">
        <v>0.34841462847162302</v>
      </c>
      <c r="H89" t="s">
        <v>269</v>
      </c>
      <c r="I89">
        <v>1</v>
      </c>
      <c r="J89" t="str">
        <f t="shared" si="2"/>
        <v/>
      </c>
    </row>
    <row r="90" spans="1:10">
      <c r="A90" t="s">
        <v>761</v>
      </c>
      <c r="B90" t="s">
        <v>762</v>
      </c>
      <c r="C90" t="str">
        <f>"2/22"</f>
        <v>2/22</v>
      </c>
      <c r="D90" t="str">
        <f>"447/8582"</f>
        <v>447/8582</v>
      </c>
      <c r="E90">
        <v>0.31914182016126602</v>
      </c>
      <c r="F90">
        <v>0.41954598830188899</v>
      </c>
      <c r="G90">
        <v>0.36613550036242198</v>
      </c>
      <c r="H90" t="s">
        <v>878</v>
      </c>
      <c r="I90">
        <v>2</v>
      </c>
      <c r="J90" t="str">
        <f t="shared" si="2"/>
        <v/>
      </c>
    </row>
    <row r="91" spans="1:10">
      <c r="A91" t="s">
        <v>67</v>
      </c>
      <c r="B91" t="s">
        <v>68</v>
      </c>
      <c r="C91" t="str">
        <f>"1/22"</f>
        <v>1/22</v>
      </c>
      <c r="D91" t="str">
        <f>"163/8582"</f>
        <v>163/8582</v>
      </c>
      <c r="E91">
        <v>0.34452327297588198</v>
      </c>
      <c r="F91">
        <v>0.44788025486864602</v>
      </c>
      <c r="G91">
        <v>0.39086266056912899</v>
      </c>
      <c r="H91" t="s">
        <v>653</v>
      </c>
      <c r="I91">
        <v>1</v>
      </c>
      <c r="J91" t="str">
        <f t="shared" si="2"/>
        <v/>
      </c>
    </row>
    <row r="92" spans="1:10">
      <c r="A92" t="s">
        <v>814</v>
      </c>
      <c r="B92" t="s">
        <v>815</v>
      </c>
      <c r="C92" t="str">
        <f>"1/22"</f>
        <v>1/22</v>
      </c>
      <c r="D92" t="str">
        <f>"169/8582"</f>
        <v>169/8582</v>
      </c>
      <c r="E92">
        <v>0.35473648388936502</v>
      </c>
      <c r="F92">
        <v>0.453366393767208</v>
      </c>
      <c r="G92">
        <v>0.39565038412432901</v>
      </c>
      <c r="H92" t="s">
        <v>875</v>
      </c>
      <c r="I92">
        <v>1</v>
      </c>
      <c r="J92" t="str">
        <f t="shared" si="2"/>
        <v/>
      </c>
    </row>
    <row r="93" spans="1:10">
      <c r="A93" t="s">
        <v>446</v>
      </c>
      <c r="B93" t="s">
        <v>447</v>
      </c>
      <c r="C93" t="str">
        <f>"2/22"</f>
        <v>2/22</v>
      </c>
      <c r="D93" t="str">
        <f>"492/8582"</f>
        <v>492/8582</v>
      </c>
      <c r="E93">
        <v>0.36219296019437902</v>
      </c>
      <c r="F93">
        <v>0.453366393767208</v>
      </c>
      <c r="G93">
        <v>0.39565038412432901</v>
      </c>
      <c r="H93" t="s">
        <v>852</v>
      </c>
      <c r="I93">
        <v>2</v>
      </c>
      <c r="J93" t="str">
        <f t="shared" si="2"/>
        <v/>
      </c>
    </row>
    <row r="94" spans="1:10">
      <c r="A94" t="s">
        <v>816</v>
      </c>
      <c r="B94" t="s">
        <v>817</v>
      </c>
      <c r="C94" t="str">
        <f>"1/22"</f>
        <v>1/22</v>
      </c>
      <c r="D94" t="str">
        <f>"175/8582"</f>
        <v>175/8582</v>
      </c>
      <c r="E94">
        <v>0.36479768484442299</v>
      </c>
      <c r="F94">
        <v>0.453366393767208</v>
      </c>
      <c r="G94">
        <v>0.39565038412432901</v>
      </c>
      <c r="H94" t="s">
        <v>269</v>
      </c>
      <c r="I94">
        <v>1</v>
      </c>
      <c r="J94" t="str">
        <f t="shared" si="2"/>
        <v/>
      </c>
    </row>
    <row r="95" spans="1:10">
      <c r="A95" t="s">
        <v>837</v>
      </c>
      <c r="B95" t="s">
        <v>838</v>
      </c>
      <c r="C95" t="str">
        <f>"2/22"</f>
        <v>2/22</v>
      </c>
      <c r="D95" t="str">
        <f>"498/8582"</f>
        <v>498/8582</v>
      </c>
      <c r="E95">
        <v>0.36787767499170099</v>
      </c>
      <c r="F95">
        <v>0.453366393767208</v>
      </c>
      <c r="G95">
        <v>0.39565038412432901</v>
      </c>
      <c r="H95" t="s">
        <v>879</v>
      </c>
      <c r="I95">
        <v>2</v>
      </c>
      <c r="J95" t="str">
        <f t="shared" si="2"/>
        <v/>
      </c>
    </row>
    <row r="96" spans="1:10">
      <c r="A96" t="s">
        <v>818</v>
      </c>
      <c r="B96" t="s">
        <v>819</v>
      </c>
      <c r="C96" t="str">
        <f t="shared" ref="C96:C118" si="4">"1/22"</f>
        <v>1/22</v>
      </c>
      <c r="D96" t="str">
        <f>"177/8582"</f>
        <v>177/8582</v>
      </c>
      <c r="E96">
        <v>0.36811801203320299</v>
      </c>
      <c r="F96">
        <v>0.453366393767208</v>
      </c>
      <c r="G96">
        <v>0.39565038412432901</v>
      </c>
      <c r="H96" t="s">
        <v>269</v>
      </c>
      <c r="I96">
        <v>1</v>
      </c>
      <c r="J96" t="str">
        <f t="shared" si="2"/>
        <v/>
      </c>
    </row>
    <row r="97" spans="1:10">
      <c r="A97" t="s">
        <v>827</v>
      </c>
      <c r="B97" t="s">
        <v>828</v>
      </c>
      <c r="C97" t="str">
        <f t="shared" si="4"/>
        <v>1/22</v>
      </c>
      <c r="D97" t="str">
        <f>"182/8582"</f>
        <v>182/8582</v>
      </c>
      <c r="E97">
        <v>0.37634650398300301</v>
      </c>
      <c r="F97">
        <v>0.45437677153226202</v>
      </c>
      <c r="G97">
        <v>0.39653213530031001</v>
      </c>
      <c r="H97" t="s">
        <v>269</v>
      </c>
      <c r="I97">
        <v>1</v>
      </c>
      <c r="J97" t="str">
        <f t="shared" si="2"/>
        <v/>
      </c>
    </row>
    <row r="98" spans="1:10">
      <c r="A98" t="s">
        <v>829</v>
      </c>
      <c r="B98" t="s">
        <v>830</v>
      </c>
      <c r="C98" t="str">
        <f t="shared" si="4"/>
        <v>1/22</v>
      </c>
      <c r="D98" t="str">
        <f>"185/8582"</f>
        <v>185/8582</v>
      </c>
      <c r="E98">
        <v>0.38123439652545199</v>
      </c>
      <c r="F98">
        <v>0.45437677153226202</v>
      </c>
      <c r="G98">
        <v>0.39653213530031001</v>
      </c>
      <c r="H98" t="s">
        <v>269</v>
      </c>
      <c r="I98">
        <v>1</v>
      </c>
      <c r="J98" t="str">
        <f t="shared" si="2"/>
        <v/>
      </c>
    </row>
    <row r="99" spans="1:10">
      <c r="A99" t="s">
        <v>880</v>
      </c>
      <c r="B99" t="s">
        <v>881</v>
      </c>
      <c r="C99" t="str">
        <f t="shared" si="4"/>
        <v>1/22</v>
      </c>
      <c r="D99" t="str">
        <f>"186/8582"</f>
        <v>186/8582</v>
      </c>
      <c r="E99">
        <v>0.38285555209011102</v>
      </c>
      <c r="F99">
        <v>0.45437677153226202</v>
      </c>
      <c r="G99">
        <v>0.39653213530031001</v>
      </c>
      <c r="H99" t="s">
        <v>882</v>
      </c>
      <c r="I99">
        <v>1</v>
      </c>
      <c r="J99" t="str">
        <f t="shared" si="2"/>
        <v/>
      </c>
    </row>
    <row r="100" spans="1:10">
      <c r="A100" t="s">
        <v>831</v>
      </c>
      <c r="B100" t="s">
        <v>832</v>
      </c>
      <c r="C100" t="str">
        <f t="shared" si="4"/>
        <v>1/22</v>
      </c>
      <c r="D100" t="str">
        <f>"187/8582"</f>
        <v>187/8582</v>
      </c>
      <c r="E100">
        <v>0.38447265283499099</v>
      </c>
      <c r="F100">
        <v>0.45437677153226202</v>
      </c>
      <c r="G100">
        <v>0.39653213530031001</v>
      </c>
      <c r="H100" t="s">
        <v>269</v>
      </c>
      <c r="I100">
        <v>1</v>
      </c>
      <c r="J100" t="str">
        <f t="shared" si="2"/>
        <v/>
      </c>
    </row>
    <row r="101" spans="1:10">
      <c r="A101" t="s">
        <v>571</v>
      </c>
      <c r="B101" t="s">
        <v>572</v>
      </c>
      <c r="C101" t="str">
        <f t="shared" si="4"/>
        <v>1/22</v>
      </c>
      <c r="D101" t="str">
        <f>"200/8582"</f>
        <v>200/8582</v>
      </c>
      <c r="E101">
        <v>0.40513033954984501</v>
      </c>
      <c r="F101">
        <v>0.474002497273319</v>
      </c>
      <c r="G101">
        <v>0.41365939932984203</v>
      </c>
      <c r="H101" t="s">
        <v>500</v>
      </c>
      <c r="I101">
        <v>1</v>
      </c>
      <c r="J101" t="str">
        <f t="shared" si="2"/>
        <v/>
      </c>
    </row>
    <row r="102" spans="1:10">
      <c r="A102" t="s">
        <v>835</v>
      </c>
      <c r="B102" t="s">
        <v>836</v>
      </c>
      <c r="C102" t="str">
        <f t="shared" si="4"/>
        <v>1/22</v>
      </c>
      <c r="D102" t="str">
        <f>"212/8582"</f>
        <v>212/8582</v>
      </c>
      <c r="E102">
        <v>0.42361023078436899</v>
      </c>
      <c r="F102">
        <v>0.485409955389838</v>
      </c>
      <c r="G102">
        <v>0.42361462593625099</v>
      </c>
      <c r="H102" t="s">
        <v>269</v>
      </c>
      <c r="I102">
        <v>1</v>
      </c>
      <c r="J102" t="str">
        <f t="shared" si="2"/>
        <v/>
      </c>
    </row>
    <row r="103" spans="1:10">
      <c r="A103" t="s">
        <v>128</v>
      </c>
      <c r="B103" t="s">
        <v>129</v>
      </c>
      <c r="C103" t="str">
        <f t="shared" si="4"/>
        <v>1/22</v>
      </c>
      <c r="D103" t="str">
        <f>"218/8582"</f>
        <v>218/8582</v>
      </c>
      <c r="E103">
        <v>0.43264340700485698</v>
      </c>
      <c r="F103">
        <v>0.485409955389838</v>
      </c>
      <c r="G103">
        <v>0.42361462593625099</v>
      </c>
      <c r="H103" t="s">
        <v>873</v>
      </c>
      <c r="I103">
        <v>1</v>
      </c>
      <c r="J103" t="str">
        <f t="shared" si="2"/>
        <v/>
      </c>
    </row>
    <row r="104" spans="1:10">
      <c r="A104" t="s">
        <v>748</v>
      </c>
      <c r="B104" t="s">
        <v>749</v>
      </c>
      <c r="C104" t="str">
        <f t="shared" si="4"/>
        <v>1/22</v>
      </c>
      <c r="D104" t="str">
        <f>"218/8582"</f>
        <v>218/8582</v>
      </c>
      <c r="E104">
        <v>0.43264340700485698</v>
      </c>
      <c r="F104">
        <v>0.485409955389838</v>
      </c>
      <c r="G104">
        <v>0.42361462593625099</v>
      </c>
      <c r="H104" t="s">
        <v>269</v>
      </c>
      <c r="I104">
        <v>1</v>
      </c>
      <c r="J104" t="str">
        <f t="shared" si="2"/>
        <v/>
      </c>
    </row>
    <row r="105" spans="1:10">
      <c r="A105" t="s">
        <v>754</v>
      </c>
      <c r="B105" t="s">
        <v>755</v>
      </c>
      <c r="C105" t="str">
        <f t="shared" si="4"/>
        <v>1/22</v>
      </c>
      <c r="D105" t="str">
        <f>"219/8582"</f>
        <v>219/8582</v>
      </c>
      <c r="E105">
        <v>0.43413573663731703</v>
      </c>
      <c r="F105">
        <v>0.485409955389838</v>
      </c>
      <c r="G105">
        <v>0.42361462593625099</v>
      </c>
      <c r="H105" t="s">
        <v>269</v>
      </c>
      <c r="I105">
        <v>1</v>
      </c>
      <c r="J105" t="str">
        <f t="shared" si="2"/>
        <v/>
      </c>
    </row>
    <row r="106" spans="1:10">
      <c r="A106" t="s">
        <v>840</v>
      </c>
      <c r="B106" t="s">
        <v>841</v>
      </c>
      <c r="C106" t="str">
        <f t="shared" si="4"/>
        <v>1/22</v>
      </c>
      <c r="D106" t="str">
        <f>"220/8582"</f>
        <v>220/8582</v>
      </c>
      <c r="E106">
        <v>0.43562431893959802</v>
      </c>
      <c r="F106">
        <v>0.485409955389838</v>
      </c>
      <c r="G106">
        <v>0.42361462593625099</v>
      </c>
      <c r="H106" t="s">
        <v>842</v>
      </c>
      <c r="I106">
        <v>1</v>
      </c>
      <c r="J106" t="str">
        <f t="shared" si="2"/>
        <v/>
      </c>
    </row>
    <row r="107" spans="1:10">
      <c r="A107" t="s">
        <v>758</v>
      </c>
      <c r="B107" t="s">
        <v>759</v>
      </c>
      <c r="C107" t="str">
        <f t="shared" si="4"/>
        <v>1/22</v>
      </c>
      <c r="D107" t="str">
        <f>"229/8582"</f>
        <v>229/8582</v>
      </c>
      <c r="E107">
        <v>0.44885440195654502</v>
      </c>
      <c r="F107">
        <v>0.49543363234826199</v>
      </c>
      <c r="G107">
        <v>0.43236223425804199</v>
      </c>
      <c r="H107" t="s">
        <v>169</v>
      </c>
      <c r="I107">
        <v>1</v>
      </c>
      <c r="J107" t="str">
        <f t="shared" si="2"/>
        <v/>
      </c>
    </row>
    <row r="108" spans="1:10">
      <c r="A108" t="s">
        <v>417</v>
      </c>
      <c r="B108" t="s">
        <v>418</v>
      </c>
      <c r="C108" t="str">
        <f t="shared" si="4"/>
        <v>1/22</v>
      </c>
      <c r="D108" t="str">
        <f>"238/8582"</f>
        <v>238/8582</v>
      </c>
      <c r="E108">
        <v>0.46178812646321699</v>
      </c>
      <c r="F108">
        <v>0.50494589529155498</v>
      </c>
      <c r="G108">
        <v>0.44066353435250399</v>
      </c>
      <c r="H108" t="s">
        <v>269</v>
      </c>
      <c r="I108">
        <v>1</v>
      </c>
      <c r="J108" t="str">
        <f t="shared" si="2"/>
        <v/>
      </c>
    </row>
    <row r="109" spans="1:10">
      <c r="A109" t="s">
        <v>41</v>
      </c>
      <c r="B109" t="s">
        <v>42</v>
      </c>
      <c r="C109" t="str">
        <f t="shared" si="4"/>
        <v>1/22</v>
      </c>
      <c r="D109" t="str">
        <f>"249/8582"</f>
        <v>249/8582</v>
      </c>
      <c r="E109">
        <v>0.47720277121014798</v>
      </c>
      <c r="F109">
        <v>0.51370836971686895</v>
      </c>
      <c r="G109">
        <v>0.44831049808849499</v>
      </c>
      <c r="H109" t="s">
        <v>269</v>
      </c>
      <c r="I109">
        <v>1</v>
      </c>
      <c r="J109" t="str">
        <f t="shared" si="2"/>
        <v/>
      </c>
    </row>
    <row r="110" spans="1:10">
      <c r="A110" t="s">
        <v>44</v>
      </c>
      <c r="B110" t="s">
        <v>45</v>
      </c>
      <c r="C110" t="str">
        <f t="shared" si="4"/>
        <v>1/22</v>
      </c>
      <c r="D110" t="str">
        <f>"250/8582"</f>
        <v>250/8582</v>
      </c>
      <c r="E110">
        <v>0.47858301110374901</v>
      </c>
      <c r="F110">
        <v>0.51370836971686895</v>
      </c>
      <c r="G110">
        <v>0.44831049808849499</v>
      </c>
      <c r="H110" t="s">
        <v>269</v>
      </c>
      <c r="I110">
        <v>1</v>
      </c>
      <c r="J110" t="str">
        <f t="shared" si="2"/>
        <v/>
      </c>
    </row>
    <row r="111" spans="1:10">
      <c r="A111" t="s">
        <v>794</v>
      </c>
      <c r="B111" t="s">
        <v>795</v>
      </c>
      <c r="C111" t="str">
        <f t="shared" si="4"/>
        <v>1/22</v>
      </c>
      <c r="D111" t="str">
        <f>"266/8582"</f>
        <v>266/8582</v>
      </c>
      <c r="E111">
        <v>0.50019937173317797</v>
      </c>
      <c r="F111">
        <v>0.53203024084347095</v>
      </c>
      <c r="G111">
        <v>0.46429989529299798</v>
      </c>
      <c r="H111" t="s">
        <v>858</v>
      </c>
      <c r="I111">
        <v>1</v>
      </c>
      <c r="J111" t="str">
        <f t="shared" si="2"/>
        <v/>
      </c>
    </row>
    <row r="112" spans="1:10">
      <c r="A112" t="s">
        <v>806</v>
      </c>
      <c r="B112" t="s">
        <v>807</v>
      </c>
      <c r="C112" t="str">
        <f t="shared" si="4"/>
        <v>1/22</v>
      </c>
      <c r="D112" t="str">
        <f>"285/8582"</f>
        <v>285/8582</v>
      </c>
      <c r="E112">
        <v>0.52475830990402395</v>
      </c>
      <c r="F112">
        <v>0.55312362395289005</v>
      </c>
      <c r="G112">
        <v>0.48270797591930098</v>
      </c>
      <c r="H112" t="s">
        <v>842</v>
      </c>
      <c r="I112">
        <v>1</v>
      </c>
      <c r="J112" t="str">
        <f t="shared" si="2"/>
        <v/>
      </c>
    </row>
    <row r="113" spans="1:10">
      <c r="A113" t="s">
        <v>849</v>
      </c>
      <c r="B113" t="s">
        <v>850</v>
      </c>
      <c r="C113" t="str">
        <f t="shared" si="4"/>
        <v>1/22</v>
      </c>
      <c r="D113" t="str">
        <f>"307/8582"</f>
        <v>307/8582</v>
      </c>
      <c r="E113">
        <v>0.55175608607834004</v>
      </c>
      <c r="F113">
        <v>0.57638805420683703</v>
      </c>
      <c r="G113">
        <v>0.50301071757141902</v>
      </c>
      <c r="H113" t="s">
        <v>882</v>
      </c>
      <c r="I113">
        <v>1</v>
      </c>
      <c r="J113" t="str">
        <f t="shared" si="2"/>
        <v/>
      </c>
    </row>
    <row r="114" spans="1:10">
      <c r="A114" t="s">
        <v>833</v>
      </c>
      <c r="B114" t="s">
        <v>834</v>
      </c>
      <c r="C114" t="str">
        <f t="shared" si="4"/>
        <v>1/22</v>
      </c>
      <c r="D114" t="str">
        <f>"342/8582"</f>
        <v>342/8582</v>
      </c>
      <c r="E114">
        <v>0.59171312411058297</v>
      </c>
      <c r="F114">
        <v>0.61265872142423194</v>
      </c>
      <c r="G114">
        <v>0.53466393142735502</v>
      </c>
      <c r="H114" t="s">
        <v>842</v>
      </c>
      <c r="I114">
        <v>1</v>
      </c>
      <c r="J114" t="str">
        <f t="shared" si="2"/>
        <v/>
      </c>
    </row>
    <row r="115" spans="1:10">
      <c r="A115" t="s">
        <v>843</v>
      </c>
      <c r="B115" t="s">
        <v>844</v>
      </c>
      <c r="C115" t="str">
        <f t="shared" si="4"/>
        <v>1/22</v>
      </c>
      <c r="D115" t="str">
        <f>"382/8582"</f>
        <v>382/8582</v>
      </c>
      <c r="E115">
        <v>0.63321461604752505</v>
      </c>
      <c r="F115">
        <v>0.64987815857509201</v>
      </c>
      <c r="G115">
        <v>0.56714513163998104</v>
      </c>
      <c r="H115" t="s">
        <v>269</v>
      </c>
      <c r="I115">
        <v>1</v>
      </c>
      <c r="J115" t="str">
        <f t="shared" si="2"/>
        <v/>
      </c>
    </row>
    <row r="116" spans="1:10">
      <c r="A116" t="s">
        <v>820</v>
      </c>
      <c r="B116" t="s">
        <v>821</v>
      </c>
      <c r="C116" t="str">
        <f t="shared" si="4"/>
        <v>1/22</v>
      </c>
      <c r="D116" t="str">
        <f>"440/8582"</f>
        <v>440/8582</v>
      </c>
      <c r="E116">
        <v>0.68630751106838905</v>
      </c>
      <c r="F116">
        <v>0.69219504840586699</v>
      </c>
      <c r="G116">
        <v>0.604074851060451</v>
      </c>
      <c r="H116" t="s">
        <v>269</v>
      </c>
      <c r="I116">
        <v>1</v>
      </c>
      <c r="J116" t="str">
        <f t="shared" si="2"/>
        <v/>
      </c>
    </row>
    <row r="117" spans="1:10">
      <c r="A117" t="s">
        <v>825</v>
      </c>
      <c r="B117" t="s">
        <v>826</v>
      </c>
      <c r="C117" t="str">
        <f t="shared" si="4"/>
        <v>1/22</v>
      </c>
      <c r="D117" t="str">
        <f>"443/8582"</f>
        <v>443/8582</v>
      </c>
      <c r="E117">
        <v>0.68884378496485799</v>
      </c>
      <c r="F117">
        <v>0.69219504840586699</v>
      </c>
      <c r="G117">
        <v>0.604074851060451</v>
      </c>
      <c r="H117" t="s">
        <v>269</v>
      </c>
      <c r="I117">
        <v>1</v>
      </c>
      <c r="J117" t="str">
        <f t="shared" si="2"/>
        <v/>
      </c>
    </row>
    <row r="118" spans="1:10">
      <c r="A118" t="s">
        <v>55</v>
      </c>
      <c r="B118" t="s">
        <v>56</v>
      </c>
      <c r="C118" t="str">
        <f t="shared" si="4"/>
        <v>1/22</v>
      </c>
      <c r="D118" t="str">
        <f>"447/8582"</f>
        <v>447/8582</v>
      </c>
      <c r="E118">
        <v>0.69219504840586699</v>
      </c>
      <c r="F118">
        <v>0.69219504840586699</v>
      </c>
      <c r="G118">
        <v>0.604074851060451</v>
      </c>
      <c r="H118" t="s">
        <v>269</v>
      </c>
      <c r="I118">
        <v>1</v>
      </c>
      <c r="J118" t="str">
        <f t="shared" si="2"/>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0894A-E362-4EFD-84EE-A0A311A2D4EB}">
  <dimension ref="A1:J87"/>
  <sheetViews>
    <sheetView workbookViewId="0"/>
  </sheetViews>
  <sheetFormatPr defaultRowHeight="15"/>
  <sheetData>
    <row r="1" spans="1:10">
      <c r="A1" t="s">
        <v>19</v>
      </c>
      <c r="B1" t="s">
        <v>7</v>
      </c>
      <c r="C1" t="str">
        <f>"GeneRatio"</f>
        <v>GeneRatio</v>
      </c>
      <c r="D1" t="str">
        <f>"BgRatio"</f>
        <v>BgRatio</v>
      </c>
      <c r="E1" t="s">
        <v>26</v>
      </c>
      <c r="F1" t="s">
        <v>28</v>
      </c>
      <c r="G1" t="s">
        <v>30</v>
      </c>
      <c r="H1" t="s">
        <v>32</v>
      </c>
      <c r="I1" t="s">
        <v>34</v>
      </c>
      <c r="J1" t="s">
        <v>36</v>
      </c>
    </row>
    <row r="2" spans="1:10">
      <c r="A2" t="s">
        <v>49</v>
      </c>
      <c r="B2" t="s">
        <v>50</v>
      </c>
      <c r="C2" t="str">
        <f>"5/21"</f>
        <v>5/21</v>
      </c>
      <c r="D2" t="str">
        <f>"230/8582"</f>
        <v>230/8582</v>
      </c>
      <c r="E2">
        <v>1.8958109127616799E-4</v>
      </c>
      <c r="F2">
        <v>1.6303973849750499E-2</v>
      </c>
      <c r="G2">
        <v>1.37695739979533E-2</v>
      </c>
      <c r="H2" t="s">
        <v>883</v>
      </c>
      <c r="I2">
        <v>5</v>
      </c>
      <c r="J2" t="str">
        <f t="shared" ref="J2:J65" si="0">IF(F2&lt;0.05,"*","")</f>
        <v>*</v>
      </c>
    </row>
    <row r="3" spans="1:10">
      <c r="A3" t="s">
        <v>217</v>
      </c>
      <c r="B3" t="s">
        <v>218</v>
      </c>
      <c r="C3" t="str">
        <f>"3/21"</f>
        <v>3/21</v>
      </c>
      <c r="D3" t="str">
        <f>"60/8582"</f>
        <v>60/8582</v>
      </c>
      <c r="E3">
        <v>3.95092205881851E-4</v>
      </c>
      <c r="F3">
        <v>1.6988964852919598E-2</v>
      </c>
      <c r="G3">
        <v>1.43480853714988E-2</v>
      </c>
      <c r="H3" t="s">
        <v>884</v>
      </c>
      <c r="I3">
        <v>3</v>
      </c>
      <c r="J3" t="str">
        <f t="shared" si="0"/>
        <v>*</v>
      </c>
    </row>
    <row r="4" spans="1:10">
      <c r="A4" t="s">
        <v>326</v>
      </c>
      <c r="B4" t="s">
        <v>327</v>
      </c>
      <c r="C4" t="str">
        <f>"3/21"</f>
        <v>3/21</v>
      </c>
      <c r="D4" t="str">
        <f>"73/8582"</f>
        <v>73/8582</v>
      </c>
      <c r="E4">
        <v>7.0355398753683203E-4</v>
      </c>
      <c r="F4">
        <v>2.0168547642722499E-2</v>
      </c>
      <c r="G4">
        <v>1.7033412329839102E-2</v>
      </c>
      <c r="H4" t="s">
        <v>884</v>
      </c>
      <c r="I4">
        <v>3</v>
      </c>
      <c r="J4" t="str">
        <f t="shared" si="0"/>
        <v>*</v>
      </c>
    </row>
    <row r="5" spans="1:10">
      <c r="A5" t="s">
        <v>531</v>
      </c>
      <c r="B5" t="s">
        <v>532</v>
      </c>
      <c r="C5" t="str">
        <f>"2/21"</f>
        <v>2/21</v>
      </c>
      <c r="D5" t="str">
        <f>"35/8582"</f>
        <v>35/8582</v>
      </c>
      <c r="E5">
        <v>3.2322111207469398E-3</v>
      </c>
      <c r="F5">
        <v>6.9492539096059097E-2</v>
      </c>
      <c r="G5">
        <v>5.8690149297773303E-2</v>
      </c>
      <c r="H5" t="s">
        <v>885</v>
      </c>
      <c r="I5">
        <v>2</v>
      </c>
      <c r="J5" t="str">
        <f t="shared" si="0"/>
        <v/>
      </c>
    </row>
    <row r="6" spans="1:10">
      <c r="A6" t="s">
        <v>801</v>
      </c>
      <c r="B6" t="s">
        <v>802</v>
      </c>
      <c r="C6" t="str">
        <f>"4/21"</f>
        <v>4/21</v>
      </c>
      <c r="D6" t="str">
        <f>"394/8582"</f>
        <v>394/8582</v>
      </c>
      <c r="E6">
        <v>1.4069087681721E-2</v>
      </c>
      <c r="F6">
        <v>0.200513354428107</v>
      </c>
      <c r="G6">
        <v>0.169344203862171</v>
      </c>
      <c r="H6" t="s">
        <v>886</v>
      </c>
      <c r="I6">
        <v>4</v>
      </c>
      <c r="J6" t="str">
        <f t="shared" si="0"/>
        <v/>
      </c>
    </row>
    <row r="7" spans="1:10">
      <c r="A7" t="s">
        <v>148</v>
      </c>
      <c r="B7" t="s">
        <v>149</v>
      </c>
      <c r="C7" t="str">
        <f>"1/21"</f>
        <v>1/21</v>
      </c>
      <c r="D7" t="str">
        <f>"10/8582"</f>
        <v>10/8582</v>
      </c>
      <c r="E7">
        <v>2.4214684026516099E-2</v>
      </c>
      <c r="F7">
        <v>0.200513354428107</v>
      </c>
      <c r="G7">
        <v>0.169344203862171</v>
      </c>
      <c r="H7" t="s">
        <v>150</v>
      </c>
      <c r="I7">
        <v>1</v>
      </c>
      <c r="J7" t="str">
        <f t="shared" si="0"/>
        <v/>
      </c>
    </row>
    <row r="8" spans="1:10">
      <c r="A8" t="s">
        <v>154</v>
      </c>
      <c r="B8" t="s">
        <v>155</v>
      </c>
      <c r="C8" t="str">
        <f>"1/21"</f>
        <v>1/21</v>
      </c>
      <c r="D8" t="str">
        <f>"10/8582"</f>
        <v>10/8582</v>
      </c>
      <c r="E8">
        <v>2.4214684026516099E-2</v>
      </c>
      <c r="F8">
        <v>0.200513354428107</v>
      </c>
      <c r="G8">
        <v>0.169344203862171</v>
      </c>
      <c r="H8" t="s">
        <v>156</v>
      </c>
      <c r="I8">
        <v>1</v>
      </c>
      <c r="J8" t="str">
        <f t="shared" si="0"/>
        <v/>
      </c>
    </row>
    <row r="9" spans="1:10">
      <c r="A9" t="s">
        <v>887</v>
      </c>
      <c r="B9" t="s">
        <v>888</v>
      </c>
      <c r="C9" t="str">
        <f>"1/21"</f>
        <v>1/21</v>
      </c>
      <c r="D9" t="str">
        <f>"11/8582"</f>
        <v>11/8582</v>
      </c>
      <c r="E9">
        <v>2.66051986830073E-2</v>
      </c>
      <c r="F9">
        <v>0.200513354428107</v>
      </c>
      <c r="G9">
        <v>0.169344203862171</v>
      </c>
      <c r="H9" t="s">
        <v>889</v>
      </c>
      <c r="I9">
        <v>1</v>
      </c>
      <c r="J9" t="str">
        <f t="shared" si="0"/>
        <v/>
      </c>
    </row>
    <row r="10" spans="1:10">
      <c r="A10" t="s">
        <v>165</v>
      </c>
      <c r="B10" t="s">
        <v>166</v>
      </c>
      <c r="C10" t="str">
        <f>"1/21"</f>
        <v>1/21</v>
      </c>
      <c r="D10" t="str">
        <f>"11/8582"</f>
        <v>11/8582</v>
      </c>
      <c r="E10">
        <v>2.66051986830073E-2</v>
      </c>
      <c r="F10">
        <v>0.200513354428107</v>
      </c>
      <c r="G10">
        <v>0.169344203862171</v>
      </c>
      <c r="H10" t="s">
        <v>156</v>
      </c>
      <c r="I10">
        <v>1</v>
      </c>
      <c r="J10" t="str">
        <f t="shared" si="0"/>
        <v/>
      </c>
    </row>
    <row r="11" spans="1:10">
      <c r="A11" t="s">
        <v>167</v>
      </c>
      <c r="B11" t="s">
        <v>168</v>
      </c>
      <c r="C11" t="str">
        <f>"1/21"</f>
        <v>1/21</v>
      </c>
      <c r="D11" t="str">
        <f>"11/8582"</f>
        <v>11/8582</v>
      </c>
      <c r="E11">
        <v>2.66051986830073E-2</v>
      </c>
      <c r="F11">
        <v>0.200513354428107</v>
      </c>
      <c r="G11">
        <v>0.169344203862171</v>
      </c>
      <c r="H11" t="s">
        <v>169</v>
      </c>
      <c r="I11">
        <v>1</v>
      </c>
      <c r="J11" t="str">
        <f t="shared" si="0"/>
        <v/>
      </c>
    </row>
    <row r="12" spans="1:10">
      <c r="A12" t="s">
        <v>58</v>
      </c>
      <c r="B12" t="s">
        <v>59</v>
      </c>
      <c r="C12" t="str">
        <f>"2/21"</f>
        <v>2/21</v>
      </c>
      <c r="D12" t="str">
        <f>"106/8582"</f>
        <v>106/8582</v>
      </c>
      <c r="E12">
        <v>2.7240055842125601E-2</v>
      </c>
      <c r="F12">
        <v>0.200513354428107</v>
      </c>
      <c r="G12">
        <v>0.169344203862171</v>
      </c>
      <c r="H12" t="s">
        <v>890</v>
      </c>
      <c r="I12">
        <v>2</v>
      </c>
      <c r="J12" t="str">
        <f t="shared" si="0"/>
        <v/>
      </c>
    </row>
    <row r="13" spans="1:10">
      <c r="A13" t="s">
        <v>796</v>
      </c>
      <c r="B13" t="s">
        <v>797</v>
      </c>
      <c r="C13" t="str">
        <f>"3/21"</f>
        <v>3/21</v>
      </c>
      <c r="D13" t="str">
        <f>"274/8582"</f>
        <v>274/8582</v>
      </c>
      <c r="E13">
        <v>2.7978607594619499E-2</v>
      </c>
      <c r="F13">
        <v>0.200513354428107</v>
      </c>
      <c r="G13">
        <v>0.169344203862171</v>
      </c>
      <c r="H13" t="s">
        <v>891</v>
      </c>
      <c r="I13">
        <v>3</v>
      </c>
      <c r="J13" t="str">
        <f t="shared" si="0"/>
        <v/>
      </c>
    </row>
    <row r="14" spans="1:10">
      <c r="A14" t="s">
        <v>222</v>
      </c>
      <c r="B14" t="s">
        <v>223</v>
      </c>
      <c r="C14" t="str">
        <f t="shared" ref="C14:C48" si="1">"1/21"</f>
        <v>1/21</v>
      </c>
      <c r="D14" t="str">
        <f>"14/8582"</f>
        <v>14/8582</v>
      </c>
      <c r="E14">
        <v>3.3743323215678099E-2</v>
      </c>
      <c r="F14">
        <v>0.22058625451977301</v>
      </c>
      <c r="G14">
        <v>0.18629683674252601</v>
      </c>
      <c r="H14" t="s">
        <v>892</v>
      </c>
      <c r="I14">
        <v>1</v>
      </c>
      <c r="J14" t="str">
        <f t="shared" si="0"/>
        <v/>
      </c>
    </row>
    <row r="15" spans="1:10">
      <c r="A15" t="s">
        <v>247</v>
      </c>
      <c r="B15" t="s">
        <v>248</v>
      </c>
      <c r="C15" t="str">
        <f t="shared" si="1"/>
        <v>1/21</v>
      </c>
      <c r="D15" t="str">
        <f>"15/8582"</f>
        <v>15/8582</v>
      </c>
      <c r="E15">
        <v>3.6111599384267098E-2</v>
      </c>
      <c r="F15">
        <v>0.22058625451977301</v>
      </c>
      <c r="G15">
        <v>0.18629683674252601</v>
      </c>
      <c r="H15" t="s">
        <v>156</v>
      </c>
      <c r="I15">
        <v>1</v>
      </c>
      <c r="J15" t="str">
        <f t="shared" si="0"/>
        <v/>
      </c>
    </row>
    <row r="16" spans="1:10">
      <c r="A16" t="s">
        <v>893</v>
      </c>
      <c r="B16" t="s">
        <v>894</v>
      </c>
      <c r="C16" t="str">
        <f t="shared" si="1"/>
        <v>1/21</v>
      </c>
      <c r="D16" t="str">
        <f>"16/8582"</f>
        <v>16/8582</v>
      </c>
      <c r="E16">
        <v>3.8474346718565103E-2</v>
      </c>
      <c r="F16">
        <v>0.22058625451977301</v>
      </c>
      <c r="G16">
        <v>0.18629683674252601</v>
      </c>
      <c r="H16" t="s">
        <v>895</v>
      </c>
      <c r="I16">
        <v>1</v>
      </c>
      <c r="J16" t="str">
        <f t="shared" si="0"/>
        <v/>
      </c>
    </row>
    <row r="17" spans="1:10">
      <c r="A17" t="s">
        <v>896</v>
      </c>
      <c r="B17" t="s">
        <v>897</v>
      </c>
      <c r="C17" t="str">
        <f t="shared" si="1"/>
        <v>1/21</v>
      </c>
      <c r="D17" t="str">
        <f>"20/8582"</f>
        <v>20/8582</v>
      </c>
      <c r="E17">
        <v>4.7870292593557101E-2</v>
      </c>
      <c r="F17">
        <v>0.23779185647116699</v>
      </c>
      <c r="G17">
        <v>0.20082788367821999</v>
      </c>
      <c r="H17" t="s">
        <v>889</v>
      </c>
      <c r="I17">
        <v>1</v>
      </c>
      <c r="J17" t="str">
        <f t="shared" si="0"/>
        <v/>
      </c>
    </row>
    <row r="18" spans="1:10">
      <c r="A18" t="s">
        <v>351</v>
      </c>
      <c r="B18" t="s">
        <v>352</v>
      </c>
      <c r="C18" t="str">
        <f t="shared" si="1"/>
        <v>1/21</v>
      </c>
      <c r="D18" t="str">
        <f>"20/8582"</f>
        <v>20/8582</v>
      </c>
      <c r="E18">
        <v>4.7870292593557101E-2</v>
      </c>
      <c r="F18">
        <v>0.23779185647116699</v>
      </c>
      <c r="G18">
        <v>0.20082788367821999</v>
      </c>
      <c r="H18" t="s">
        <v>156</v>
      </c>
      <c r="I18">
        <v>1</v>
      </c>
      <c r="J18" t="str">
        <f t="shared" si="0"/>
        <v/>
      </c>
    </row>
    <row r="19" spans="1:10">
      <c r="A19" t="s">
        <v>898</v>
      </c>
      <c r="B19" t="s">
        <v>899</v>
      </c>
      <c r="C19" t="str">
        <f t="shared" si="1"/>
        <v>1/21</v>
      </c>
      <c r="D19" t="str">
        <f>"22/8582"</f>
        <v>22/8582</v>
      </c>
      <c r="E19">
        <v>5.2535410150606698E-2</v>
      </c>
      <c r="F19">
        <v>0.23779185647116699</v>
      </c>
      <c r="G19">
        <v>0.20082788367821999</v>
      </c>
      <c r="H19" t="s">
        <v>889</v>
      </c>
      <c r="I19">
        <v>1</v>
      </c>
      <c r="J19" t="str">
        <f t="shared" si="0"/>
        <v/>
      </c>
    </row>
    <row r="20" spans="1:10">
      <c r="A20" t="s">
        <v>900</v>
      </c>
      <c r="B20" t="s">
        <v>901</v>
      </c>
      <c r="C20" t="str">
        <f t="shared" si="1"/>
        <v>1/21</v>
      </c>
      <c r="D20" t="str">
        <f>"22/8582"</f>
        <v>22/8582</v>
      </c>
      <c r="E20">
        <v>5.2535410150606698E-2</v>
      </c>
      <c r="F20">
        <v>0.23779185647116699</v>
      </c>
      <c r="G20">
        <v>0.20082788367821999</v>
      </c>
      <c r="H20" t="s">
        <v>895</v>
      </c>
      <c r="I20">
        <v>1</v>
      </c>
      <c r="J20" t="str">
        <f t="shared" si="0"/>
        <v/>
      </c>
    </row>
    <row r="21" spans="1:10">
      <c r="A21" t="s">
        <v>469</v>
      </c>
      <c r="B21" t="s">
        <v>470</v>
      </c>
      <c r="C21" t="str">
        <f t="shared" si="1"/>
        <v>1/21</v>
      </c>
      <c r="D21" t="str">
        <f>"30/8582"</f>
        <v>30/8582</v>
      </c>
      <c r="E21">
        <v>7.0979102590873103E-2</v>
      </c>
      <c r="F21">
        <v>0.26942505724483701</v>
      </c>
      <c r="G21">
        <v>0.22754380599625201</v>
      </c>
      <c r="H21" t="s">
        <v>156</v>
      </c>
      <c r="I21">
        <v>1</v>
      </c>
      <c r="J21" t="str">
        <f t="shared" si="0"/>
        <v/>
      </c>
    </row>
    <row r="22" spans="1:10">
      <c r="A22" t="s">
        <v>863</v>
      </c>
      <c r="B22" t="s">
        <v>864</v>
      </c>
      <c r="C22" t="str">
        <f t="shared" si="1"/>
        <v>1/21</v>
      </c>
      <c r="D22" t="str">
        <f>"31/8582"</f>
        <v>31/8582</v>
      </c>
      <c r="E22">
        <v>7.3260374672911702E-2</v>
      </c>
      <c r="F22">
        <v>0.26942505724483701</v>
      </c>
      <c r="G22">
        <v>0.22754380599625201</v>
      </c>
      <c r="H22" t="s">
        <v>865</v>
      </c>
      <c r="I22">
        <v>1</v>
      </c>
      <c r="J22" t="str">
        <f t="shared" si="0"/>
        <v/>
      </c>
    </row>
    <row r="23" spans="1:10">
      <c r="A23" t="s">
        <v>82</v>
      </c>
      <c r="B23" t="s">
        <v>83</v>
      </c>
      <c r="C23" t="str">
        <f t="shared" si="1"/>
        <v>1/21</v>
      </c>
      <c r="D23" t="str">
        <f>"32/8582"</f>
        <v>32/8582</v>
      </c>
      <c r="E23">
        <v>7.5536311070042397E-2</v>
      </c>
      <c r="F23">
        <v>0.26942505724483701</v>
      </c>
      <c r="G23">
        <v>0.22754380599625201</v>
      </c>
      <c r="H23" t="s">
        <v>867</v>
      </c>
      <c r="I23">
        <v>1</v>
      </c>
      <c r="J23" t="str">
        <f t="shared" si="0"/>
        <v/>
      </c>
    </row>
    <row r="24" spans="1:10">
      <c r="A24" t="s">
        <v>496</v>
      </c>
      <c r="B24" t="s">
        <v>497</v>
      </c>
      <c r="C24" t="str">
        <f t="shared" si="1"/>
        <v>1/21</v>
      </c>
      <c r="D24" t="str">
        <f>"32/8582"</f>
        <v>32/8582</v>
      </c>
      <c r="E24">
        <v>7.5536311070042397E-2</v>
      </c>
      <c r="F24">
        <v>0.26942505724483701</v>
      </c>
      <c r="G24">
        <v>0.22754380599625201</v>
      </c>
      <c r="H24" t="s">
        <v>156</v>
      </c>
      <c r="I24">
        <v>1</v>
      </c>
      <c r="J24" t="str">
        <f t="shared" si="0"/>
        <v/>
      </c>
    </row>
    <row r="25" spans="1:10">
      <c r="A25" t="s">
        <v>902</v>
      </c>
      <c r="B25" t="s">
        <v>903</v>
      </c>
      <c r="C25" t="str">
        <f t="shared" si="1"/>
        <v>1/21</v>
      </c>
      <c r="D25" t="str">
        <f>"32/8582"</f>
        <v>32/8582</v>
      </c>
      <c r="E25">
        <v>7.5536311070042397E-2</v>
      </c>
      <c r="F25">
        <v>0.26942505724483701</v>
      </c>
      <c r="G25">
        <v>0.22754380599625201</v>
      </c>
      <c r="H25" t="s">
        <v>889</v>
      </c>
      <c r="I25">
        <v>1</v>
      </c>
      <c r="J25" t="str">
        <f t="shared" si="0"/>
        <v/>
      </c>
    </row>
    <row r="26" spans="1:10">
      <c r="A26" t="s">
        <v>522</v>
      </c>
      <c r="B26" t="s">
        <v>523</v>
      </c>
      <c r="C26" t="str">
        <f t="shared" si="1"/>
        <v>1/21</v>
      </c>
      <c r="D26" t="str">
        <f>"34/8582"</f>
        <v>34/8582</v>
      </c>
      <c r="E26">
        <v>8.0072224212928797E-2</v>
      </c>
      <c r="F26">
        <v>0.26942505724483701</v>
      </c>
      <c r="G26">
        <v>0.22754380599625201</v>
      </c>
      <c r="H26" t="s">
        <v>156</v>
      </c>
      <c r="I26">
        <v>1</v>
      </c>
      <c r="J26" t="str">
        <f t="shared" si="0"/>
        <v/>
      </c>
    </row>
    <row r="27" spans="1:10">
      <c r="A27" t="s">
        <v>542</v>
      </c>
      <c r="B27" t="s">
        <v>543</v>
      </c>
      <c r="C27" t="str">
        <f t="shared" si="1"/>
        <v>1/21</v>
      </c>
      <c r="D27" t="str">
        <f>"36/8582"</f>
        <v>36/8582</v>
      </c>
      <c r="E27">
        <v>8.4586936576867597E-2</v>
      </c>
      <c r="F27">
        <v>0.26942505724483701</v>
      </c>
      <c r="G27">
        <v>0.22754380599625201</v>
      </c>
      <c r="H27" t="s">
        <v>156</v>
      </c>
      <c r="I27">
        <v>1</v>
      </c>
      <c r="J27" t="str">
        <f t="shared" si="0"/>
        <v/>
      </c>
    </row>
    <row r="28" spans="1:10">
      <c r="A28" t="s">
        <v>104</v>
      </c>
      <c r="B28" t="s">
        <v>105</v>
      </c>
      <c r="C28" t="str">
        <f t="shared" si="1"/>
        <v>1/21</v>
      </c>
      <c r="D28" t="str">
        <f>"36/8582"</f>
        <v>36/8582</v>
      </c>
      <c r="E28">
        <v>8.4586936576867597E-2</v>
      </c>
      <c r="F28">
        <v>0.26942505724483701</v>
      </c>
      <c r="G28">
        <v>0.22754380599625201</v>
      </c>
      <c r="H28" t="s">
        <v>870</v>
      </c>
      <c r="I28">
        <v>1</v>
      </c>
      <c r="J28" t="str">
        <f t="shared" si="0"/>
        <v/>
      </c>
    </row>
    <row r="29" spans="1:10">
      <c r="A29" t="s">
        <v>110</v>
      </c>
      <c r="B29" t="s">
        <v>111</v>
      </c>
      <c r="C29" t="str">
        <f t="shared" si="1"/>
        <v>1/21</v>
      </c>
      <c r="D29" t="str">
        <f>"39/8582"</f>
        <v>39/8582</v>
      </c>
      <c r="E29">
        <v>9.1319459527712102E-2</v>
      </c>
      <c r="F29">
        <v>0.27188430775676697</v>
      </c>
      <c r="G29">
        <v>0.22962077399286299</v>
      </c>
      <c r="H29" t="s">
        <v>867</v>
      </c>
      <c r="I29">
        <v>1</v>
      </c>
      <c r="J29" t="str">
        <f t="shared" si="0"/>
        <v/>
      </c>
    </row>
    <row r="30" spans="1:10">
      <c r="A30" t="s">
        <v>581</v>
      </c>
      <c r="B30" t="s">
        <v>582</v>
      </c>
      <c r="C30" t="str">
        <f t="shared" si="1"/>
        <v>1/21</v>
      </c>
      <c r="D30" t="str">
        <f>"42/8582"</f>
        <v>42/8582</v>
      </c>
      <c r="E30">
        <v>9.8004808609997399E-2</v>
      </c>
      <c r="F30">
        <v>0.27188430775676697</v>
      </c>
      <c r="G30">
        <v>0.22962077399286299</v>
      </c>
      <c r="H30" t="s">
        <v>156</v>
      </c>
      <c r="I30">
        <v>1</v>
      </c>
      <c r="J30" t="str">
        <f t="shared" si="0"/>
        <v/>
      </c>
    </row>
    <row r="31" spans="1:10">
      <c r="A31" t="s">
        <v>585</v>
      </c>
      <c r="B31" t="s">
        <v>586</v>
      </c>
      <c r="C31" t="str">
        <f t="shared" si="1"/>
        <v>1/21</v>
      </c>
      <c r="D31" t="str">
        <f>"42/8582"</f>
        <v>42/8582</v>
      </c>
      <c r="E31">
        <v>9.8004808609997399E-2</v>
      </c>
      <c r="F31">
        <v>0.27188430775676697</v>
      </c>
      <c r="G31">
        <v>0.22962077399286299</v>
      </c>
      <c r="H31" t="s">
        <v>587</v>
      </c>
      <c r="I31">
        <v>1</v>
      </c>
      <c r="J31" t="str">
        <f t="shared" si="0"/>
        <v/>
      </c>
    </row>
    <row r="32" spans="1:10">
      <c r="A32" t="s">
        <v>588</v>
      </c>
      <c r="B32" t="s">
        <v>589</v>
      </c>
      <c r="C32" t="str">
        <f t="shared" si="1"/>
        <v>1/21</v>
      </c>
      <c r="D32" t="str">
        <f>"42/8582"</f>
        <v>42/8582</v>
      </c>
      <c r="E32">
        <v>9.8004808609997399E-2</v>
      </c>
      <c r="F32">
        <v>0.27188430775676697</v>
      </c>
      <c r="G32">
        <v>0.22962077399286299</v>
      </c>
      <c r="H32" t="s">
        <v>587</v>
      </c>
      <c r="I32">
        <v>1</v>
      </c>
      <c r="J32" t="str">
        <f t="shared" si="0"/>
        <v/>
      </c>
    </row>
    <row r="33" spans="1:10">
      <c r="A33" t="s">
        <v>596</v>
      </c>
      <c r="B33" t="s">
        <v>597</v>
      </c>
      <c r="C33" t="str">
        <f t="shared" si="1"/>
        <v>1/21</v>
      </c>
      <c r="D33" t="str">
        <f>"45/8582"</f>
        <v>45/8582</v>
      </c>
      <c r="E33">
        <v>0.104643297947648</v>
      </c>
      <c r="F33">
        <v>0.27844654810151398</v>
      </c>
      <c r="G33">
        <v>0.235162935361132</v>
      </c>
      <c r="H33" t="s">
        <v>156</v>
      </c>
      <c r="I33">
        <v>1</v>
      </c>
      <c r="J33" t="str">
        <f t="shared" si="0"/>
        <v/>
      </c>
    </row>
    <row r="34" spans="1:10">
      <c r="A34" t="s">
        <v>131</v>
      </c>
      <c r="B34" t="s">
        <v>132</v>
      </c>
      <c r="C34" t="str">
        <f t="shared" si="1"/>
        <v>1/21</v>
      </c>
      <c r="D34" t="str">
        <f>"46/8582"</f>
        <v>46/8582</v>
      </c>
      <c r="E34">
        <v>0.106845768457558</v>
      </c>
      <c r="F34">
        <v>0.27844654810151398</v>
      </c>
      <c r="G34">
        <v>0.235162935361132</v>
      </c>
      <c r="H34" t="s">
        <v>870</v>
      </c>
      <c r="I34">
        <v>1</v>
      </c>
      <c r="J34" t="str">
        <f t="shared" si="0"/>
        <v/>
      </c>
    </row>
    <row r="35" spans="1:10">
      <c r="A35" t="s">
        <v>139</v>
      </c>
      <c r="B35" t="s">
        <v>140</v>
      </c>
      <c r="C35" t="str">
        <f t="shared" si="1"/>
        <v>1/21</v>
      </c>
      <c r="D35" t="str">
        <f>"48/8582"</f>
        <v>48/8582</v>
      </c>
      <c r="E35">
        <v>0.111235239682276</v>
      </c>
      <c r="F35">
        <v>0.28107997307403099</v>
      </c>
      <c r="G35">
        <v>0.23738700296338</v>
      </c>
      <c r="H35" t="s">
        <v>871</v>
      </c>
      <c r="I35">
        <v>1</v>
      </c>
      <c r="J35" t="str">
        <f t="shared" si="0"/>
        <v/>
      </c>
    </row>
    <row r="36" spans="1:10">
      <c r="A36" t="s">
        <v>646</v>
      </c>
      <c r="B36" t="s">
        <v>647</v>
      </c>
      <c r="C36" t="str">
        <f t="shared" si="1"/>
        <v>1/21</v>
      </c>
      <c r="D36" t="str">
        <f>"52/8582"</f>
        <v>52/8582</v>
      </c>
      <c r="E36">
        <v>0.119952623761854</v>
      </c>
      <c r="F36">
        <v>0.28107997307403099</v>
      </c>
      <c r="G36">
        <v>0.23738700296338</v>
      </c>
      <c r="H36" t="s">
        <v>904</v>
      </c>
      <c r="I36">
        <v>1</v>
      </c>
      <c r="J36" t="str">
        <f t="shared" si="0"/>
        <v/>
      </c>
    </row>
    <row r="37" spans="1:10">
      <c r="A37" t="s">
        <v>648</v>
      </c>
      <c r="B37" t="s">
        <v>649</v>
      </c>
      <c r="C37" t="str">
        <f t="shared" si="1"/>
        <v>1/21</v>
      </c>
      <c r="D37" t="str">
        <f>"53/8582"</f>
        <v>53/8582</v>
      </c>
      <c r="E37">
        <v>0.122119211675219</v>
      </c>
      <c r="F37">
        <v>0.28107997307403099</v>
      </c>
      <c r="G37">
        <v>0.23738700296338</v>
      </c>
      <c r="H37" t="s">
        <v>650</v>
      </c>
      <c r="I37">
        <v>1</v>
      </c>
      <c r="J37" t="str">
        <f t="shared" si="0"/>
        <v/>
      </c>
    </row>
    <row r="38" spans="1:10">
      <c r="A38" t="s">
        <v>651</v>
      </c>
      <c r="B38" t="s">
        <v>652</v>
      </c>
      <c r="C38" t="str">
        <f t="shared" si="1"/>
        <v>1/21</v>
      </c>
      <c r="D38" t="str">
        <f>"53/8582"</f>
        <v>53/8582</v>
      </c>
      <c r="E38">
        <v>0.122119211675219</v>
      </c>
      <c r="F38">
        <v>0.28107997307403099</v>
      </c>
      <c r="G38">
        <v>0.23738700296338</v>
      </c>
      <c r="H38" t="s">
        <v>653</v>
      </c>
      <c r="I38">
        <v>1</v>
      </c>
      <c r="J38" t="str">
        <f t="shared" si="0"/>
        <v/>
      </c>
    </row>
    <row r="39" spans="1:10">
      <c r="A39" t="s">
        <v>175</v>
      </c>
      <c r="B39" t="s">
        <v>176</v>
      </c>
      <c r="C39" t="str">
        <f t="shared" si="1"/>
        <v>1/21</v>
      </c>
      <c r="D39" t="str">
        <f>"55/8582"</f>
        <v>55/8582</v>
      </c>
      <c r="E39">
        <v>0.12643715725999799</v>
      </c>
      <c r="F39">
        <v>0.28107997307403099</v>
      </c>
      <c r="G39">
        <v>0.23738700296338</v>
      </c>
      <c r="H39" t="s">
        <v>156</v>
      </c>
      <c r="I39">
        <v>1</v>
      </c>
      <c r="J39" t="str">
        <f t="shared" si="0"/>
        <v/>
      </c>
    </row>
    <row r="40" spans="1:10">
      <c r="A40" t="s">
        <v>186</v>
      </c>
      <c r="B40" t="s">
        <v>187</v>
      </c>
      <c r="C40" t="str">
        <f t="shared" si="1"/>
        <v>1/21</v>
      </c>
      <c r="D40" t="str">
        <f>"56/8582"</f>
        <v>56/8582</v>
      </c>
      <c r="E40">
        <v>0.128588537545859</v>
      </c>
      <c r="F40">
        <v>0.28107997307403099</v>
      </c>
      <c r="G40">
        <v>0.23738700296338</v>
      </c>
      <c r="H40" t="s">
        <v>870</v>
      </c>
      <c r="I40">
        <v>1</v>
      </c>
      <c r="J40" t="str">
        <f t="shared" si="0"/>
        <v/>
      </c>
    </row>
    <row r="41" spans="1:10">
      <c r="A41" t="s">
        <v>905</v>
      </c>
      <c r="B41" t="s">
        <v>906</v>
      </c>
      <c r="C41" t="str">
        <f t="shared" si="1"/>
        <v>1/21</v>
      </c>
      <c r="D41" t="str">
        <f>"57/8582"</f>
        <v>57/8582</v>
      </c>
      <c r="E41">
        <v>0.13073487119722399</v>
      </c>
      <c r="F41">
        <v>0.28107997307403099</v>
      </c>
      <c r="G41">
        <v>0.23738700296338</v>
      </c>
      <c r="H41" t="s">
        <v>889</v>
      </c>
      <c r="I41">
        <v>1</v>
      </c>
      <c r="J41" t="str">
        <f t="shared" si="0"/>
        <v/>
      </c>
    </row>
    <row r="42" spans="1:10">
      <c r="A42" t="s">
        <v>675</v>
      </c>
      <c r="B42" t="s">
        <v>676</v>
      </c>
      <c r="C42" t="str">
        <f t="shared" si="1"/>
        <v>1/21</v>
      </c>
      <c r="D42" t="str">
        <f>"66/8582"</f>
        <v>66/8582</v>
      </c>
      <c r="E42">
        <v>0.14982662355017001</v>
      </c>
      <c r="F42">
        <v>0.296940615437913</v>
      </c>
      <c r="G42">
        <v>0.25078215991696401</v>
      </c>
      <c r="H42" t="s">
        <v>156</v>
      </c>
      <c r="I42">
        <v>1</v>
      </c>
      <c r="J42" t="str">
        <f t="shared" si="0"/>
        <v/>
      </c>
    </row>
    <row r="43" spans="1:10">
      <c r="A43" t="s">
        <v>680</v>
      </c>
      <c r="B43" t="s">
        <v>681</v>
      </c>
      <c r="C43" t="str">
        <f t="shared" si="1"/>
        <v>1/21</v>
      </c>
      <c r="D43" t="str">
        <f>"67/8582"</f>
        <v>67/8582</v>
      </c>
      <c r="E43">
        <v>0.15192310557288499</v>
      </c>
      <c r="F43">
        <v>0.296940615437913</v>
      </c>
      <c r="G43">
        <v>0.25078215991696401</v>
      </c>
      <c r="H43" t="s">
        <v>156</v>
      </c>
      <c r="I43">
        <v>1</v>
      </c>
      <c r="J43" t="str">
        <f t="shared" si="0"/>
        <v/>
      </c>
    </row>
    <row r="44" spans="1:10">
      <c r="A44" t="s">
        <v>682</v>
      </c>
      <c r="B44" t="s">
        <v>683</v>
      </c>
      <c r="C44" t="str">
        <f t="shared" si="1"/>
        <v>1/21</v>
      </c>
      <c r="D44" t="str">
        <f>"67/8582"</f>
        <v>67/8582</v>
      </c>
      <c r="E44">
        <v>0.15192310557288499</v>
      </c>
      <c r="F44">
        <v>0.296940615437913</v>
      </c>
      <c r="G44">
        <v>0.25078215991696401</v>
      </c>
      <c r="H44" t="s">
        <v>653</v>
      </c>
      <c r="I44">
        <v>1</v>
      </c>
      <c r="J44" t="str">
        <f t="shared" si="0"/>
        <v/>
      </c>
    </row>
    <row r="45" spans="1:10">
      <c r="A45" t="s">
        <v>279</v>
      </c>
      <c r="B45" t="s">
        <v>280</v>
      </c>
      <c r="C45" t="str">
        <f t="shared" si="1"/>
        <v>1/21</v>
      </c>
      <c r="D45" t="str">
        <f>"67/8582"</f>
        <v>67/8582</v>
      </c>
      <c r="E45">
        <v>0.15192310557288499</v>
      </c>
      <c r="F45">
        <v>0.296940615437913</v>
      </c>
      <c r="G45">
        <v>0.25078215991696401</v>
      </c>
      <c r="H45" t="s">
        <v>653</v>
      </c>
      <c r="I45">
        <v>1</v>
      </c>
      <c r="J45" t="str">
        <f t="shared" si="0"/>
        <v/>
      </c>
    </row>
    <row r="46" spans="1:10">
      <c r="A46" t="s">
        <v>76</v>
      </c>
      <c r="B46" t="s">
        <v>77</v>
      </c>
      <c r="C46" t="str">
        <f t="shared" si="1"/>
        <v>1/21</v>
      </c>
      <c r="D46" t="str">
        <f>"70/8582"</f>
        <v>70/8582</v>
      </c>
      <c r="E46">
        <v>0.158183050319045</v>
      </c>
      <c r="F46">
        <v>0.30081514230352202</v>
      </c>
      <c r="G46">
        <v>0.25405440414863001</v>
      </c>
      <c r="H46" t="s">
        <v>873</v>
      </c>
      <c r="I46">
        <v>1</v>
      </c>
      <c r="J46" t="str">
        <f t="shared" si="0"/>
        <v/>
      </c>
    </row>
    <row r="47" spans="1:10">
      <c r="A47" t="s">
        <v>324</v>
      </c>
      <c r="B47" t="s">
        <v>325</v>
      </c>
      <c r="C47" t="str">
        <f t="shared" si="1"/>
        <v>1/21</v>
      </c>
      <c r="D47" t="str">
        <f>"72/8582"</f>
        <v>72/8582</v>
      </c>
      <c r="E47">
        <v>0.16233187198089399</v>
      </c>
      <c r="F47">
        <v>0.30081514230352202</v>
      </c>
      <c r="G47">
        <v>0.25405440414863001</v>
      </c>
      <c r="H47" t="s">
        <v>871</v>
      </c>
      <c r="I47">
        <v>1</v>
      </c>
      <c r="J47" t="str">
        <f t="shared" si="0"/>
        <v/>
      </c>
    </row>
    <row r="48" spans="1:10">
      <c r="A48" t="s">
        <v>698</v>
      </c>
      <c r="B48" t="s">
        <v>699</v>
      </c>
      <c r="C48" t="str">
        <f t="shared" si="1"/>
        <v>1/21</v>
      </c>
      <c r="D48" t="str">
        <f>"73/8582"</f>
        <v>73/8582</v>
      </c>
      <c r="E48">
        <v>0.16439897311936699</v>
      </c>
      <c r="F48">
        <v>0.30081514230352202</v>
      </c>
      <c r="G48">
        <v>0.25405440414863001</v>
      </c>
      <c r="H48" t="s">
        <v>650</v>
      </c>
      <c r="I48">
        <v>1</v>
      </c>
      <c r="J48" t="str">
        <f t="shared" si="0"/>
        <v/>
      </c>
    </row>
    <row r="49" spans="1:10">
      <c r="A49" t="s">
        <v>849</v>
      </c>
      <c r="B49" t="s">
        <v>850</v>
      </c>
      <c r="C49" t="str">
        <f>"2/21"</f>
        <v>2/21</v>
      </c>
      <c r="D49" t="str">
        <f>"307/8582"</f>
        <v>307/8582</v>
      </c>
      <c r="E49">
        <v>0.17199344503094</v>
      </c>
      <c r="F49">
        <v>0.30815492234710101</v>
      </c>
      <c r="G49">
        <v>0.26025323919155402</v>
      </c>
      <c r="H49" t="s">
        <v>907</v>
      </c>
      <c r="I49">
        <v>2</v>
      </c>
      <c r="J49" t="str">
        <f t="shared" si="0"/>
        <v/>
      </c>
    </row>
    <row r="50" spans="1:10">
      <c r="A50" t="s">
        <v>386</v>
      </c>
      <c r="B50" t="s">
        <v>387</v>
      </c>
      <c r="C50" t="str">
        <f t="shared" ref="C50:C67" si="2">"1/21"</f>
        <v>1/21</v>
      </c>
      <c r="D50" t="str">
        <f>"81/8582"</f>
        <v>81/8582</v>
      </c>
      <c r="E50">
        <v>0.18076178033373699</v>
      </c>
      <c r="F50">
        <v>0.31395690778441598</v>
      </c>
      <c r="G50">
        <v>0.26515332481180798</v>
      </c>
      <c r="H50" t="s">
        <v>874</v>
      </c>
      <c r="I50">
        <v>1</v>
      </c>
      <c r="J50" t="str">
        <f t="shared" si="0"/>
        <v/>
      </c>
    </row>
    <row r="51" spans="1:10">
      <c r="A51" t="s">
        <v>107</v>
      </c>
      <c r="B51" t="s">
        <v>108</v>
      </c>
      <c r="C51" t="str">
        <f t="shared" si="2"/>
        <v>1/21</v>
      </c>
      <c r="D51" t="str">
        <f>"84/8582"</f>
        <v>84/8582</v>
      </c>
      <c r="E51">
        <v>0.186818792251851</v>
      </c>
      <c r="F51">
        <v>0.31395690778441598</v>
      </c>
      <c r="G51">
        <v>0.26515332481180798</v>
      </c>
      <c r="H51" t="s">
        <v>653</v>
      </c>
      <c r="I51">
        <v>1</v>
      </c>
      <c r="J51" t="str">
        <f t="shared" si="0"/>
        <v/>
      </c>
    </row>
    <row r="52" spans="1:10">
      <c r="A52" t="s">
        <v>716</v>
      </c>
      <c r="B52" t="s">
        <v>717</v>
      </c>
      <c r="C52" t="str">
        <f t="shared" si="2"/>
        <v>1/21</v>
      </c>
      <c r="D52" t="str">
        <f>"87/8582"</f>
        <v>87/8582</v>
      </c>
      <c r="E52">
        <v>0.192833139305635</v>
      </c>
      <c r="F52">
        <v>0.31395690778441598</v>
      </c>
      <c r="G52">
        <v>0.26515332481180798</v>
      </c>
      <c r="H52" t="s">
        <v>169</v>
      </c>
      <c r="I52">
        <v>1</v>
      </c>
      <c r="J52" t="str">
        <f t="shared" si="0"/>
        <v/>
      </c>
    </row>
    <row r="53" spans="1:10">
      <c r="A53" t="s">
        <v>718</v>
      </c>
      <c r="B53" t="s">
        <v>719</v>
      </c>
      <c r="C53" t="str">
        <f t="shared" si="2"/>
        <v>1/21</v>
      </c>
      <c r="D53" t="str">
        <f>"89/8582"</f>
        <v>89/8582</v>
      </c>
      <c r="E53">
        <v>0.196819142417724</v>
      </c>
      <c r="F53">
        <v>0.31395690778441598</v>
      </c>
      <c r="G53">
        <v>0.26515332481180798</v>
      </c>
      <c r="H53" t="s">
        <v>156</v>
      </c>
      <c r="I53">
        <v>1</v>
      </c>
      <c r="J53" t="str">
        <f t="shared" si="0"/>
        <v/>
      </c>
    </row>
    <row r="54" spans="1:10">
      <c r="A54" t="s">
        <v>117</v>
      </c>
      <c r="B54" t="s">
        <v>118</v>
      </c>
      <c r="C54" t="str">
        <f t="shared" si="2"/>
        <v>1/21</v>
      </c>
      <c r="D54" t="str">
        <f>"91/8582"</f>
        <v>91/8582</v>
      </c>
      <c r="E54">
        <v>0.20078639451329</v>
      </c>
      <c r="F54">
        <v>0.31395690778441598</v>
      </c>
      <c r="G54">
        <v>0.26515332481180798</v>
      </c>
      <c r="H54" t="s">
        <v>871</v>
      </c>
      <c r="I54">
        <v>1</v>
      </c>
      <c r="J54" t="str">
        <f t="shared" si="0"/>
        <v/>
      </c>
    </row>
    <row r="55" spans="1:10">
      <c r="A55" t="s">
        <v>120</v>
      </c>
      <c r="B55" t="s">
        <v>121</v>
      </c>
      <c r="C55" t="str">
        <f t="shared" si="2"/>
        <v>1/21</v>
      </c>
      <c r="D55" t="str">
        <f>"91/8582"</f>
        <v>91/8582</v>
      </c>
      <c r="E55">
        <v>0.20078639451329</v>
      </c>
      <c r="F55">
        <v>0.31395690778441598</v>
      </c>
      <c r="G55">
        <v>0.26515332481180798</v>
      </c>
      <c r="H55" t="s">
        <v>870</v>
      </c>
      <c r="I55">
        <v>1</v>
      </c>
      <c r="J55" t="str">
        <f t="shared" si="0"/>
        <v/>
      </c>
    </row>
    <row r="56" spans="1:10">
      <c r="A56" t="s">
        <v>720</v>
      </c>
      <c r="B56" t="s">
        <v>721</v>
      </c>
      <c r="C56" t="str">
        <f t="shared" si="2"/>
        <v>1/21</v>
      </c>
      <c r="D56" t="str">
        <f>"91/8582"</f>
        <v>91/8582</v>
      </c>
      <c r="E56">
        <v>0.20078639451329</v>
      </c>
      <c r="F56">
        <v>0.31395690778441598</v>
      </c>
      <c r="G56">
        <v>0.26515332481180798</v>
      </c>
      <c r="H56" t="s">
        <v>904</v>
      </c>
      <c r="I56">
        <v>1</v>
      </c>
      <c r="J56" t="str">
        <f t="shared" si="0"/>
        <v/>
      </c>
    </row>
    <row r="57" spans="1:10">
      <c r="A57" t="s">
        <v>724</v>
      </c>
      <c r="B57" t="s">
        <v>725</v>
      </c>
      <c r="C57" t="str">
        <f t="shared" si="2"/>
        <v>1/21</v>
      </c>
      <c r="D57" t="str">
        <f>"95/8582"</f>
        <v>95/8582</v>
      </c>
      <c r="E57">
        <v>0.208664980572207</v>
      </c>
      <c r="F57">
        <v>0.31482786542473401</v>
      </c>
      <c r="G57">
        <v>0.265888894911954</v>
      </c>
      <c r="H57" t="s">
        <v>156</v>
      </c>
      <c r="I57">
        <v>1</v>
      </c>
      <c r="J57" t="str">
        <f t="shared" si="0"/>
        <v/>
      </c>
    </row>
    <row r="58" spans="1:10">
      <c r="A58" t="s">
        <v>726</v>
      </c>
      <c r="B58" t="s">
        <v>727</v>
      </c>
      <c r="C58" t="str">
        <f t="shared" si="2"/>
        <v>1/21</v>
      </c>
      <c r="D58" t="str">
        <f>"95/8582"</f>
        <v>95/8582</v>
      </c>
      <c r="E58">
        <v>0.208664980572207</v>
      </c>
      <c r="F58">
        <v>0.31482786542473401</v>
      </c>
      <c r="G58">
        <v>0.265888894911954</v>
      </c>
      <c r="H58" t="s">
        <v>875</v>
      </c>
      <c r="I58">
        <v>1</v>
      </c>
      <c r="J58" t="str">
        <f t="shared" si="0"/>
        <v/>
      </c>
    </row>
    <row r="59" spans="1:10">
      <c r="A59" t="s">
        <v>489</v>
      </c>
      <c r="B59" t="s">
        <v>490</v>
      </c>
      <c r="C59" t="str">
        <f t="shared" si="2"/>
        <v>1/21</v>
      </c>
      <c r="D59" t="str">
        <f>"99/8582"</f>
        <v>99/8582</v>
      </c>
      <c r="E59">
        <v>0.216469563775263</v>
      </c>
      <c r="F59">
        <v>0.32097211180470098</v>
      </c>
      <c r="G59">
        <v>0.27107803812147302</v>
      </c>
      <c r="H59" t="s">
        <v>889</v>
      </c>
      <c r="I59">
        <v>1</v>
      </c>
      <c r="J59" t="str">
        <f t="shared" si="0"/>
        <v/>
      </c>
    </row>
    <row r="60" spans="1:10">
      <c r="A60" t="s">
        <v>529</v>
      </c>
      <c r="B60" t="s">
        <v>530</v>
      </c>
      <c r="C60" t="str">
        <f t="shared" si="2"/>
        <v>1/21</v>
      </c>
      <c r="D60" t="str">
        <f>"106/8582"</f>
        <v>106/8582</v>
      </c>
      <c r="E60">
        <v>0.22995149898904901</v>
      </c>
      <c r="F60">
        <v>0.33518354089929098</v>
      </c>
      <c r="G60">
        <v>0.28308034665913201</v>
      </c>
      <c r="H60" t="s">
        <v>889</v>
      </c>
      <c r="I60">
        <v>1</v>
      </c>
      <c r="J60" t="str">
        <f t="shared" si="0"/>
        <v/>
      </c>
    </row>
    <row r="61" spans="1:10">
      <c r="A61" t="s">
        <v>778</v>
      </c>
      <c r="B61" t="s">
        <v>779</v>
      </c>
      <c r="C61" t="str">
        <f t="shared" si="2"/>
        <v>1/21</v>
      </c>
      <c r="D61" t="str">
        <f>"122/8582"</f>
        <v>122/8582</v>
      </c>
      <c r="E61">
        <v>0.25994258908542001</v>
      </c>
      <c r="F61">
        <v>0.36565575656208099</v>
      </c>
      <c r="G61">
        <v>0.308815755236029</v>
      </c>
      <c r="H61" t="s">
        <v>904</v>
      </c>
      <c r="I61">
        <v>1</v>
      </c>
      <c r="J61" t="str">
        <f t="shared" si="0"/>
        <v/>
      </c>
    </row>
    <row r="62" spans="1:10">
      <c r="A62" t="s">
        <v>780</v>
      </c>
      <c r="B62" t="s">
        <v>781</v>
      </c>
      <c r="C62" t="str">
        <f t="shared" si="2"/>
        <v>1/21</v>
      </c>
      <c r="D62" t="str">
        <f>"124/8582"</f>
        <v>124/8582</v>
      </c>
      <c r="E62">
        <v>0.26361228961452299</v>
      </c>
      <c r="F62">
        <v>0.36565575656208099</v>
      </c>
      <c r="G62">
        <v>0.308815755236029</v>
      </c>
      <c r="H62" t="s">
        <v>169</v>
      </c>
      <c r="I62">
        <v>1</v>
      </c>
      <c r="J62" t="str">
        <f t="shared" si="0"/>
        <v/>
      </c>
    </row>
    <row r="63" spans="1:10">
      <c r="A63" t="s">
        <v>782</v>
      </c>
      <c r="B63" t="s">
        <v>783</v>
      </c>
      <c r="C63" t="str">
        <f t="shared" si="2"/>
        <v>1/21</v>
      </c>
      <c r="D63" t="str">
        <f>"124/8582"</f>
        <v>124/8582</v>
      </c>
      <c r="E63">
        <v>0.26361228961452299</v>
      </c>
      <c r="F63">
        <v>0.36565575656208099</v>
      </c>
      <c r="G63">
        <v>0.308815755236029</v>
      </c>
      <c r="H63" t="s">
        <v>904</v>
      </c>
      <c r="I63">
        <v>1</v>
      </c>
      <c r="J63" t="str">
        <f t="shared" si="0"/>
        <v/>
      </c>
    </row>
    <row r="64" spans="1:10">
      <c r="A64" t="s">
        <v>784</v>
      </c>
      <c r="B64" t="s">
        <v>785</v>
      </c>
      <c r="C64" t="str">
        <f t="shared" si="2"/>
        <v>1/21</v>
      </c>
      <c r="D64" t="str">
        <f>"127/8582"</f>
        <v>127/8582</v>
      </c>
      <c r="E64">
        <v>0.26908436271172798</v>
      </c>
      <c r="F64">
        <v>0.36732151100331101</v>
      </c>
      <c r="G64">
        <v>0.31022257355236799</v>
      </c>
      <c r="H64" t="s">
        <v>587</v>
      </c>
      <c r="I64">
        <v>1</v>
      </c>
      <c r="J64" t="str">
        <f t="shared" si="0"/>
        <v/>
      </c>
    </row>
    <row r="65" spans="1:10">
      <c r="A65" t="s">
        <v>640</v>
      </c>
      <c r="B65" t="s">
        <v>641</v>
      </c>
      <c r="C65" t="str">
        <f t="shared" si="2"/>
        <v>1/21</v>
      </c>
      <c r="D65" t="str">
        <f>"134/8582"</f>
        <v>134/8582</v>
      </c>
      <c r="E65">
        <v>0.28170232723629901</v>
      </c>
      <c r="F65">
        <v>0.37853750222377702</v>
      </c>
      <c r="G65">
        <v>0.31969507531751001</v>
      </c>
      <c r="H65" t="s">
        <v>653</v>
      </c>
      <c r="I65">
        <v>1</v>
      </c>
      <c r="J65" t="str">
        <f t="shared" si="0"/>
        <v/>
      </c>
    </row>
    <row r="66" spans="1:10">
      <c r="A66" t="s">
        <v>355</v>
      </c>
      <c r="B66" t="s">
        <v>356</v>
      </c>
      <c r="C66" t="str">
        <f t="shared" si="2"/>
        <v>1/21</v>
      </c>
      <c r="D66" t="str">
        <f>"143/8582"</f>
        <v>143/8582</v>
      </c>
      <c r="E66">
        <v>0.29762079855968399</v>
      </c>
      <c r="F66">
        <v>0.393775210402043</v>
      </c>
      <c r="G66">
        <v>0.3325641311841</v>
      </c>
      <c r="H66" t="s">
        <v>870</v>
      </c>
      <c r="I66">
        <v>1</v>
      </c>
      <c r="J66" t="str">
        <f t="shared" ref="J66:J87" si="3">IF(F66&lt;0.05,"*","")</f>
        <v/>
      </c>
    </row>
    <row r="67" spans="1:10">
      <c r="A67" t="s">
        <v>67</v>
      </c>
      <c r="B67" t="s">
        <v>68</v>
      </c>
      <c r="C67" t="str">
        <f t="shared" si="2"/>
        <v>1/21</v>
      </c>
      <c r="D67" t="str">
        <f>"163/8582"</f>
        <v>163/8582</v>
      </c>
      <c r="E67">
        <v>0.33180087401125502</v>
      </c>
      <c r="F67">
        <v>0.43003030981477203</v>
      </c>
      <c r="G67">
        <v>0.36318349298921998</v>
      </c>
      <c r="H67" t="s">
        <v>653</v>
      </c>
      <c r="I67">
        <v>1</v>
      </c>
      <c r="J67" t="str">
        <f t="shared" si="3"/>
        <v/>
      </c>
    </row>
    <row r="68" spans="1:10">
      <c r="A68" t="s">
        <v>446</v>
      </c>
      <c r="B68" t="s">
        <v>447</v>
      </c>
      <c r="C68" t="str">
        <f>"2/21"</f>
        <v>2/21</v>
      </c>
      <c r="D68" t="str">
        <f>"492/8582"</f>
        <v>492/8582</v>
      </c>
      <c r="E68">
        <v>0.34097123244171801</v>
      </c>
      <c r="F68">
        <v>0.43003030981477203</v>
      </c>
      <c r="G68">
        <v>0.36318349298921998</v>
      </c>
      <c r="H68" t="s">
        <v>908</v>
      </c>
      <c r="I68">
        <v>2</v>
      </c>
      <c r="J68" t="str">
        <f t="shared" si="3"/>
        <v/>
      </c>
    </row>
    <row r="69" spans="1:10">
      <c r="A69" t="s">
        <v>814</v>
      </c>
      <c r="B69" t="s">
        <v>815</v>
      </c>
      <c r="C69" t="str">
        <f t="shared" ref="C69:C87" si="4">"1/21"</f>
        <v>1/21</v>
      </c>
      <c r="D69" t="str">
        <f>"169/8582"</f>
        <v>169/8582</v>
      </c>
      <c r="E69">
        <v>0.341742020802771</v>
      </c>
      <c r="F69">
        <v>0.43003030981477203</v>
      </c>
      <c r="G69">
        <v>0.36318349298921998</v>
      </c>
      <c r="H69" t="s">
        <v>875</v>
      </c>
      <c r="I69">
        <v>1</v>
      </c>
      <c r="J69" t="str">
        <f t="shared" si="3"/>
        <v/>
      </c>
    </row>
    <row r="70" spans="1:10">
      <c r="A70" t="s">
        <v>73</v>
      </c>
      <c r="B70" t="s">
        <v>74</v>
      </c>
      <c r="C70" t="str">
        <f t="shared" si="4"/>
        <v>1/21</v>
      </c>
      <c r="D70" t="str">
        <f>"171/8582"</f>
        <v>171/8582</v>
      </c>
      <c r="E70">
        <v>0.345024318339759</v>
      </c>
      <c r="F70">
        <v>0.43003030981477203</v>
      </c>
      <c r="G70">
        <v>0.36318349298921998</v>
      </c>
      <c r="H70" t="s">
        <v>870</v>
      </c>
      <c r="I70">
        <v>1</v>
      </c>
      <c r="J70" t="str">
        <f t="shared" si="3"/>
        <v/>
      </c>
    </row>
    <row r="71" spans="1:10">
      <c r="A71" t="s">
        <v>823</v>
      </c>
      <c r="B71" t="s">
        <v>824</v>
      </c>
      <c r="C71" t="str">
        <f t="shared" si="4"/>
        <v>1/21</v>
      </c>
      <c r="D71" t="str">
        <f>"179/8582"</f>
        <v>179/8582</v>
      </c>
      <c r="E71">
        <v>0.35799830082073603</v>
      </c>
      <c r="F71">
        <v>0.43982648386547601</v>
      </c>
      <c r="G71">
        <v>0.37145688355835799</v>
      </c>
      <c r="H71" t="s">
        <v>904</v>
      </c>
      <c r="I71">
        <v>1</v>
      </c>
      <c r="J71" t="str">
        <f t="shared" si="3"/>
        <v/>
      </c>
    </row>
    <row r="72" spans="1:10">
      <c r="A72" t="s">
        <v>880</v>
      </c>
      <c r="B72" t="s">
        <v>881</v>
      </c>
      <c r="C72" t="str">
        <f t="shared" si="4"/>
        <v>1/21</v>
      </c>
      <c r="D72" t="str">
        <f>"186/8582"</f>
        <v>186/8582</v>
      </c>
      <c r="E72">
        <v>0.36914941867981299</v>
      </c>
      <c r="F72">
        <v>0.44713873248540797</v>
      </c>
      <c r="G72">
        <v>0.377632466848141</v>
      </c>
      <c r="H72" t="s">
        <v>882</v>
      </c>
      <c r="I72">
        <v>1</v>
      </c>
      <c r="J72" t="str">
        <f t="shared" si="3"/>
        <v/>
      </c>
    </row>
    <row r="73" spans="1:10">
      <c r="A73" t="s">
        <v>571</v>
      </c>
      <c r="B73" t="s">
        <v>572</v>
      </c>
      <c r="C73" t="str">
        <f t="shared" si="4"/>
        <v>1/21</v>
      </c>
      <c r="D73" t="str">
        <f>"200/8582"</f>
        <v>200/8582</v>
      </c>
      <c r="E73">
        <v>0.39090071006891802</v>
      </c>
      <c r="F73">
        <v>0.46690918147120802</v>
      </c>
      <c r="G73">
        <v>0.39432966366601402</v>
      </c>
      <c r="H73" t="s">
        <v>892</v>
      </c>
      <c r="I73">
        <v>1</v>
      </c>
      <c r="J73" t="str">
        <f t="shared" si="3"/>
        <v/>
      </c>
    </row>
    <row r="74" spans="1:10">
      <c r="A74" t="s">
        <v>128</v>
      </c>
      <c r="B74" t="s">
        <v>129</v>
      </c>
      <c r="C74" t="str">
        <f t="shared" si="4"/>
        <v>1/21</v>
      </c>
      <c r="D74" t="str">
        <f>"218/8582"</f>
        <v>218/8582</v>
      </c>
      <c r="E74">
        <v>0.417818555360012</v>
      </c>
      <c r="F74">
        <v>0.488966360119507</v>
      </c>
      <c r="G74">
        <v>0.41295812543752702</v>
      </c>
      <c r="H74" t="s">
        <v>873</v>
      </c>
      <c r="I74">
        <v>1</v>
      </c>
      <c r="J74" t="str">
        <f t="shared" si="3"/>
        <v/>
      </c>
    </row>
    <row r="75" spans="1:10">
      <c r="A75" t="s">
        <v>840</v>
      </c>
      <c r="B75" t="s">
        <v>841</v>
      </c>
      <c r="C75" t="str">
        <f t="shared" si="4"/>
        <v>1/21</v>
      </c>
      <c r="D75" t="str">
        <f>"220/8582"</f>
        <v>220/8582</v>
      </c>
      <c r="E75">
        <v>0.42073849591678503</v>
      </c>
      <c r="F75">
        <v>0.488966360119507</v>
      </c>
      <c r="G75">
        <v>0.41295812543752702</v>
      </c>
      <c r="H75" t="s">
        <v>842</v>
      </c>
      <c r="I75">
        <v>1</v>
      </c>
      <c r="J75" t="str">
        <f t="shared" si="3"/>
        <v/>
      </c>
    </row>
    <row r="76" spans="1:10">
      <c r="A76" t="s">
        <v>758</v>
      </c>
      <c r="B76" t="s">
        <v>759</v>
      </c>
      <c r="C76" t="str">
        <f t="shared" si="4"/>
        <v>1/21</v>
      </c>
      <c r="D76" t="str">
        <f>"229/8582"</f>
        <v>229/8582</v>
      </c>
      <c r="E76">
        <v>0.433706497257558</v>
      </c>
      <c r="F76">
        <v>0.49238417023650199</v>
      </c>
      <c r="G76">
        <v>0.41584464805775601</v>
      </c>
      <c r="H76" t="s">
        <v>169</v>
      </c>
      <c r="I76">
        <v>1</v>
      </c>
      <c r="J76" t="str">
        <f t="shared" si="3"/>
        <v/>
      </c>
    </row>
    <row r="77" spans="1:10">
      <c r="A77" t="s">
        <v>764</v>
      </c>
      <c r="B77" t="s">
        <v>765</v>
      </c>
      <c r="C77" t="str">
        <f t="shared" si="4"/>
        <v>1/21</v>
      </c>
      <c r="D77" t="str">
        <f>"230/8582"</f>
        <v>230/8582</v>
      </c>
      <c r="E77">
        <v>0.435130196953188</v>
      </c>
      <c r="F77">
        <v>0.49238417023650199</v>
      </c>
      <c r="G77">
        <v>0.41584464805775601</v>
      </c>
      <c r="H77" t="s">
        <v>889</v>
      </c>
      <c r="I77">
        <v>1</v>
      </c>
      <c r="J77" t="str">
        <f t="shared" si="3"/>
        <v/>
      </c>
    </row>
    <row r="78" spans="1:10">
      <c r="A78" t="s">
        <v>443</v>
      </c>
      <c r="B78" t="s">
        <v>444</v>
      </c>
      <c r="C78" t="str">
        <f t="shared" si="4"/>
        <v>1/21</v>
      </c>
      <c r="D78" t="str">
        <f>"246/8582"</f>
        <v>246/8582</v>
      </c>
      <c r="E78">
        <v>0.45745097001616403</v>
      </c>
      <c r="F78">
        <v>0.51091926521285802</v>
      </c>
      <c r="G78">
        <v>0.431498522639991</v>
      </c>
      <c r="H78" t="s">
        <v>156</v>
      </c>
      <c r="I78">
        <v>1</v>
      </c>
      <c r="J78" t="str">
        <f t="shared" si="3"/>
        <v/>
      </c>
    </row>
    <row r="79" spans="1:10">
      <c r="A79" t="s">
        <v>96</v>
      </c>
      <c r="B79" t="s">
        <v>97</v>
      </c>
      <c r="C79" t="str">
        <f t="shared" si="4"/>
        <v>1/21</v>
      </c>
      <c r="D79" t="str">
        <f>"256/8582"</f>
        <v>256/8582</v>
      </c>
      <c r="E79">
        <v>0.47097214231662199</v>
      </c>
      <c r="F79">
        <v>0.51270385112948702</v>
      </c>
      <c r="G79">
        <v>0.43300570046431602</v>
      </c>
      <c r="H79" t="s">
        <v>870</v>
      </c>
      <c r="I79">
        <v>1</v>
      </c>
      <c r="J79" t="str">
        <f t="shared" si="3"/>
        <v/>
      </c>
    </row>
    <row r="80" spans="1:10">
      <c r="A80" t="s">
        <v>788</v>
      </c>
      <c r="B80" t="s">
        <v>789</v>
      </c>
      <c r="C80" t="str">
        <f t="shared" si="4"/>
        <v>1/21</v>
      </c>
      <c r="D80" t="str">
        <f>"256/8582"</f>
        <v>256/8582</v>
      </c>
      <c r="E80">
        <v>0.47097214231662199</v>
      </c>
      <c r="F80">
        <v>0.51270385112948702</v>
      </c>
      <c r="G80">
        <v>0.43300570046431602</v>
      </c>
      <c r="H80" t="s">
        <v>889</v>
      </c>
      <c r="I80">
        <v>1</v>
      </c>
      <c r="J80" t="str">
        <f t="shared" si="3"/>
        <v/>
      </c>
    </row>
    <row r="81" spans="1:10">
      <c r="A81" t="s">
        <v>794</v>
      </c>
      <c r="B81" t="s">
        <v>795</v>
      </c>
      <c r="C81" t="str">
        <f t="shared" si="4"/>
        <v>1/21</v>
      </c>
      <c r="D81" t="str">
        <f>"266/8582"</f>
        <v>266/8582</v>
      </c>
      <c r="E81">
        <v>0.48417200981407299</v>
      </c>
      <c r="F81">
        <v>0.52048491055012802</v>
      </c>
      <c r="G81">
        <v>0.439577219436461</v>
      </c>
      <c r="H81" t="s">
        <v>895</v>
      </c>
      <c r="I81">
        <v>1</v>
      </c>
      <c r="J81" t="str">
        <f t="shared" si="3"/>
        <v/>
      </c>
    </row>
    <row r="82" spans="1:10">
      <c r="A82" t="s">
        <v>806</v>
      </c>
      <c r="B82" t="s">
        <v>807</v>
      </c>
      <c r="C82" t="str">
        <f t="shared" si="4"/>
        <v>1/21</v>
      </c>
      <c r="D82" t="str">
        <f>"285/8582"</f>
        <v>285/8582</v>
      </c>
      <c r="E82">
        <v>0.50839244696572605</v>
      </c>
      <c r="F82">
        <v>0.53977469677842504</v>
      </c>
      <c r="G82">
        <v>0.45586847096341898</v>
      </c>
      <c r="H82" t="s">
        <v>842</v>
      </c>
      <c r="I82">
        <v>1</v>
      </c>
      <c r="J82" t="str">
        <f t="shared" si="3"/>
        <v/>
      </c>
    </row>
    <row r="83" spans="1:10">
      <c r="A83" t="s">
        <v>833</v>
      </c>
      <c r="B83" t="s">
        <v>834</v>
      </c>
      <c r="C83" t="str">
        <f t="shared" si="4"/>
        <v>1/21</v>
      </c>
      <c r="D83" t="str">
        <f>"342/8582"</f>
        <v>342/8582</v>
      </c>
      <c r="E83">
        <v>0.57472393910581498</v>
      </c>
      <c r="F83">
        <v>0.60275925320853796</v>
      </c>
      <c r="G83">
        <v>0.50906228239154405</v>
      </c>
      <c r="H83" t="s">
        <v>842</v>
      </c>
      <c r="I83">
        <v>1</v>
      </c>
      <c r="J83" t="str">
        <f t="shared" si="3"/>
        <v/>
      </c>
    </row>
    <row r="84" spans="1:10">
      <c r="A84" t="s">
        <v>38</v>
      </c>
      <c r="B84" t="s">
        <v>39</v>
      </c>
      <c r="C84" t="str">
        <f t="shared" si="4"/>
        <v>1/21</v>
      </c>
      <c r="D84" t="str">
        <f>"395/8582"</f>
        <v>395/8582</v>
      </c>
      <c r="E84">
        <v>0.62868002043985405</v>
      </c>
      <c r="F84">
        <v>0.64850046733875499</v>
      </c>
      <c r="G84">
        <v>0.54769317315023403</v>
      </c>
      <c r="H84" t="s">
        <v>653</v>
      </c>
      <c r="I84">
        <v>1</v>
      </c>
      <c r="J84" t="str">
        <f t="shared" si="3"/>
        <v/>
      </c>
    </row>
    <row r="85" spans="1:10">
      <c r="A85" t="s">
        <v>214</v>
      </c>
      <c r="B85" t="s">
        <v>215</v>
      </c>
      <c r="C85" t="str">
        <f t="shared" si="4"/>
        <v>1/21</v>
      </c>
      <c r="D85" t="str">
        <f>"400/8582"</f>
        <v>400/8582</v>
      </c>
      <c r="E85">
        <v>0.63341906112157398</v>
      </c>
      <c r="F85">
        <v>0.64850046733875499</v>
      </c>
      <c r="G85">
        <v>0.54769317315023403</v>
      </c>
      <c r="H85" t="s">
        <v>156</v>
      </c>
      <c r="I85">
        <v>1</v>
      </c>
      <c r="J85" t="str">
        <f t="shared" si="3"/>
        <v/>
      </c>
    </row>
    <row r="86" spans="1:10">
      <c r="A86" t="s">
        <v>761</v>
      </c>
      <c r="B86" t="s">
        <v>762</v>
      </c>
      <c r="C86" t="str">
        <f t="shared" si="4"/>
        <v>1/21</v>
      </c>
      <c r="D86" t="str">
        <f>"447/8582"</f>
        <v>447/8582</v>
      </c>
      <c r="E86">
        <v>0.67523808348565795</v>
      </c>
      <c r="F86">
        <v>0.68318206093843103</v>
      </c>
      <c r="G86">
        <v>0.57698362551715698</v>
      </c>
      <c r="H86" t="s">
        <v>895</v>
      </c>
      <c r="I86">
        <v>1</v>
      </c>
      <c r="J86" t="str">
        <f t="shared" si="3"/>
        <v/>
      </c>
    </row>
    <row r="87" spans="1:10">
      <c r="A87" t="s">
        <v>837</v>
      </c>
      <c r="B87" t="s">
        <v>838</v>
      </c>
      <c r="C87" t="str">
        <f t="shared" si="4"/>
        <v>1/21</v>
      </c>
      <c r="D87" t="str">
        <f>"498/8582"</f>
        <v>498/8582</v>
      </c>
      <c r="E87">
        <v>0.71546352466501695</v>
      </c>
      <c r="F87">
        <v>0.71546352466501695</v>
      </c>
      <c r="G87">
        <v>0.60424704041476296</v>
      </c>
      <c r="H87" t="s">
        <v>587</v>
      </c>
      <c r="I87">
        <v>1</v>
      </c>
      <c r="J87" t="str">
        <f t="shared" si="3"/>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259E9-8DD5-4335-84BF-12580540B8CB}">
  <dimension ref="A1:J8"/>
  <sheetViews>
    <sheetView workbookViewId="0"/>
  </sheetViews>
  <sheetFormatPr defaultRowHeight="15"/>
  <sheetData>
    <row r="1" spans="1:10">
      <c r="A1" t="s">
        <v>19</v>
      </c>
      <c r="B1" t="s">
        <v>7</v>
      </c>
      <c r="C1" t="str">
        <f>"GeneRatio"</f>
        <v>GeneRatio</v>
      </c>
      <c r="D1" t="str">
        <f>"BgRatio"</f>
        <v>BgRatio</v>
      </c>
      <c r="E1" t="s">
        <v>26</v>
      </c>
      <c r="F1" s="8" t="s">
        <v>28</v>
      </c>
      <c r="G1" s="8" t="s">
        <v>30</v>
      </c>
      <c r="H1" t="s">
        <v>32</v>
      </c>
      <c r="I1" t="s">
        <v>34</v>
      </c>
      <c r="J1" t="s">
        <v>36</v>
      </c>
    </row>
    <row r="2" spans="1:10">
      <c r="A2" t="s">
        <v>186</v>
      </c>
      <c r="B2" t="s">
        <v>187</v>
      </c>
      <c r="C2" t="str">
        <f>"3/20"</f>
        <v>3/20</v>
      </c>
      <c r="D2" t="str">
        <f>"56/8582"</f>
        <v>56/8582</v>
      </c>
      <c r="E2">
        <v>2.7733711571566698E-4</v>
      </c>
      <c r="F2" s="8">
        <v>2.44740985563341E-2</v>
      </c>
      <c r="G2" s="8">
        <v>1.8201560711232499E-2</v>
      </c>
      <c r="H2" t="s">
        <v>909</v>
      </c>
      <c r="I2">
        <v>3</v>
      </c>
      <c r="J2" t="str">
        <f t="shared" ref="J2:J8" si="0">IF(F2&lt;0.05,"*","")</f>
        <v>*</v>
      </c>
    </row>
    <row r="3" spans="1:10">
      <c r="A3" t="s">
        <v>910</v>
      </c>
      <c r="B3" s="9" t="s">
        <v>911</v>
      </c>
      <c r="C3" t="str">
        <f>"2/20"</f>
        <v>2/20</v>
      </c>
      <c r="D3" t="str">
        <f>"15/8582"</f>
        <v>15/8582</v>
      </c>
      <c r="E3">
        <v>5.3204562078987196E-4</v>
      </c>
      <c r="F3" s="8">
        <v>2.44740985563341E-2</v>
      </c>
      <c r="G3" s="8">
        <v>1.8201560711232499E-2</v>
      </c>
      <c r="H3" t="s">
        <v>912</v>
      </c>
      <c r="I3">
        <v>2</v>
      </c>
      <c r="J3" t="str">
        <f t="shared" si="0"/>
        <v>*</v>
      </c>
    </row>
    <row r="4" spans="1:10">
      <c r="A4" t="s">
        <v>49</v>
      </c>
      <c r="B4" s="9" t="s">
        <v>50</v>
      </c>
      <c r="C4" t="str">
        <f>"4/20"</f>
        <v>4/20</v>
      </c>
      <c r="D4" t="str">
        <f>"230/8582"</f>
        <v>230/8582</v>
      </c>
      <c r="E4">
        <v>1.7364603607178701E-3</v>
      </c>
      <c r="F4" s="8">
        <v>3.7632581140632899E-2</v>
      </c>
      <c r="G4" s="8">
        <v>2.7987617553102299E-2</v>
      </c>
      <c r="H4" t="s">
        <v>913</v>
      </c>
      <c r="I4">
        <v>4</v>
      </c>
      <c r="J4" t="str">
        <f t="shared" si="0"/>
        <v>*</v>
      </c>
    </row>
    <row r="5" spans="1:10">
      <c r="A5" t="s">
        <v>82</v>
      </c>
      <c r="B5" t="s">
        <v>83</v>
      </c>
      <c r="C5" t="str">
        <f>"2/20"</f>
        <v>2/20</v>
      </c>
      <c r="D5" t="str">
        <f>"32/8582"</f>
        <v>32/8582</v>
      </c>
      <c r="E5">
        <v>2.4542987700412701E-3</v>
      </c>
      <c r="F5" s="8">
        <v>3.7632581140632899E-2</v>
      </c>
      <c r="G5" s="8">
        <v>2.7987617553102299E-2</v>
      </c>
      <c r="H5" t="s">
        <v>914</v>
      </c>
      <c r="I5">
        <v>2</v>
      </c>
      <c r="J5" t="str">
        <f t="shared" si="0"/>
        <v>*</v>
      </c>
    </row>
    <row r="6" spans="1:10">
      <c r="A6" t="s">
        <v>496</v>
      </c>
      <c r="B6" t="s">
        <v>497</v>
      </c>
      <c r="C6" t="str">
        <f>"2/20"</f>
        <v>2/20</v>
      </c>
      <c r="D6" t="str">
        <f>"32/8582"</f>
        <v>32/8582</v>
      </c>
      <c r="E6">
        <v>2.4542987700412701E-3</v>
      </c>
      <c r="F6" s="8">
        <v>3.7632581140632899E-2</v>
      </c>
      <c r="G6" s="8">
        <v>2.7987617553102299E-2</v>
      </c>
      <c r="H6" t="s">
        <v>915</v>
      </c>
      <c r="I6">
        <v>2</v>
      </c>
      <c r="J6" t="str">
        <f t="shared" si="0"/>
        <v>*</v>
      </c>
    </row>
    <row r="7" spans="1:10">
      <c r="A7" t="s">
        <v>498</v>
      </c>
      <c r="B7" t="s">
        <v>499</v>
      </c>
      <c r="C7" t="str">
        <f>"2/20"</f>
        <v>2/20</v>
      </c>
      <c r="D7" t="str">
        <f>"32/8582"</f>
        <v>32/8582</v>
      </c>
      <c r="E7">
        <v>2.4542987700412701E-3</v>
      </c>
      <c r="F7" s="8">
        <v>3.7632581140632899E-2</v>
      </c>
      <c r="G7" s="8">
        <v>2.7987617553102299E-2</v>
      </c>
      <c r="H7" t="s">
        <v>916</v>
      </c>
      <c r="I7">
        <v>2</v>
      </c>
      <c r="J7" t="str">
        <f t="shared" si="0"/>
        <v>*</v>
      </c>
    </row>
    <row r="8" spans="1:10">
      <c r="A8" t="s">
        <v>110</v>
      </c>
      <c r="B8" t="s">
        <v>111</v>
      </c>
      <c r="C8" t="str">
        <f>"2/20"</f>
        <v>2/20</v>
      </c>
      <c r="D8" t="str">
        <f>"39/8582"</f>
        <v>39/8582</v>
      </c>
      <c r="E8">
        <v>3.6309620931752298E-3</v>
      </c>
      <c r="F8" s="8">
        <v>4.7721216081731598E-2</v>
      </c>
      <c r="G8" s="8">
        <v>3.5490606925772897E-2</v>
      </c>
      <c r="H8" t="s">
        <v>914</v>
      </c>
      <c r="I8">
        <v>2</v>
      </c>
      <c r="J8" t="str">
        <f t="shared" si="0"/>
        <v>*</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7EA6A-CAB6-42DF-919F-A9B4E182E49E}">
  <dimension ref="A1:J127"/>
  <sheetViews>
    <sheetView workbookViewId="0"/>
  </sheetViews>
  <sheetFormatPr defaultRowHeight="15"/>
  <sheetData>
    <row r="1" spans="1:10">
      <c r="A1" t="s">
        <v>19</v>
      </c>
      <c r="B1" t="s">
        <v>7</v>
      </c>
      <c r="C1" t="str">
        <f>"GeneRatio"</f>
        <v>GeneRatio</v>
      </c>
      <c r="D1" t="str">
        <f>"BgRatio"</f>
        <v>BgRatio</v>
      </c>
      <c r="E1" t="s">
        <v>26</v>
      </c>
      <c r="F1" t="s">
        <v>28</v>
      </c>
      <c r="G1" t="s">
        <v>30</v>
      </c>
      <c r="H1" t="s">
        <v>32</v>
      </c>
      <c r="I1" t="s">
        <v>34</v>
      </c>
      <c r="J1" t="s">
        <v>36</v>
      </c>
    </row>
    <row r="2" spans="1:10">
      <c r="A2" t="s">
        <v>58</v>
      </c>
      <c r="B2" t="s">
        <v>59</v>
      </c>
      <c r="C2" t="str">
        <f>"3/21"</f>
        <v>3/21</v>
      </c>
      <c r="D2" t="str">
        <f>"106/8582"</f>
        <v>106/8582</v>
      </c>
      <c r="E2">
        <v>2.07190930029416E-3</v>
      </c>
      <c r="F2">
        <v>0.13232721307224399</v>
      </c>
      <c r="G2">
        <v>0.11386552169123799</v>
      </c>
      <c r="H2" t="s">
        <v>917</v>
      </c>
      <c r="I2">
        <v>3</v>
      </c>
      <c r="J2" t="str">
        <f t="shared" ref="J2:J65" si="0">IF(F2&lt;0.05,"*","")</f>
        <v/>
      </c>
    </row>
    <row r="3" spans="1:10">
      <c r="A3" t="s">
        <v>49</v>
      </c>
      <c r="B3" t="s">
        <v>50</v>
      </c>
      <c r="C3" t="str">
        <f>"4/21"</f>
        <v>4/21</v>
      </c>
      <c r="D3" t="str">
        <f>"230/8582"</f>
        <v>230/8582</v>
      </c>
      <c r="E3">
        <v>2.1004319535276898E-3</v>
      </c>
      <c r="F3">
        <v>0.13232721307224399</v>
      </c>
      <c r="G3">
        <v>0.11386552169123799</v>
      </c>
      <c r="H3" t="s">
        <v>918</v>
      </c>
      <c r="I3">
        <v>4</v>
      </c>
      <c r="J3" t="str">
        <f t="shared" si="0"/>
        <v/>
      </c>
    </row>
    <row r="4" spans="1:10">
      <c r="A4" t="s">
        <v>531</v>
      </c>
      <c r="B4" t="s">
        <v>532</v>
      </c>
      <c r="C4" t="str">
        <f t="shared" ref="C4:C11" si="1">"2/21"</f>
        <v>2/21</v>
      </c>
      <c r="D4" t="str">
        <f>"35/8582"</f>
        <v>35/8582</v>
      </c>
      <c r="E4">
        <v>3.2322111207469398E-3</v>
      </c>
      <c r="F4">
        <v>0.13575286707137099</v>
      </c>
      <c r="G4">
        <v>0.11681324401295901</v>
      </c>
      <c r="H4" t="s">
        <v>919</v>
      </c>
      <c r="I4">
        <v>2</v>
      </c>
      <c r="J4" t="str">
        <f t="shared" si="0"/>
        <v/>
      </c>
    </row>
    <row r="5" spans="1:10">
      <c r="A5" t="s">
        <v>139</v>
      </c>
      <c r="B5" t="s">
        <v>140</v>
      </c>
      <c r="C5" t="str">
        <f t="shared" si="1"/>
        <v>2/21</v>
      </c>
      <c r="D5" t="str">
        <f>"48/8582"</f>
        <v>48/8582</v>
      </c>
      <c r="E5">
        <v>6.0115048455053298E-3</v>
      </c>
      <c r="F5">
        <v>0.189362402633418</v>
      </c>
      <c r="G5">
        <v>0.162943420812381</v>
      </c>
      <c r="H5" t="s">
        <v>920</v>
      </c>
      <c r="I5">
        <v>2</v>
      </c>
      <c r="J5" t="str">
        <f t="shared" si="0"/>
        <v/>
      </c>
    </row>
    <row r="6" spans="1:10">
      <c r="A6" t="s">
        <v>186</v>
      </c>
      <c r="B6" t="s">
        <v>187</v>
      </c>
      <c r="C6" t="str">
        <f t="shared" si="1"/>
        <v>2/21</v>
      </c>
      <c r="D6" t="str">
        <f>"56/8582"</f>
        <v>56/8582</v>
      </c>
      <c r="E6">
        <v>8.1112415376211507E-3</v>
      </c>
      <c r="F6">
        <v>0.194628763974038</v>
      </c>
      <c r="G6">
        <v>0.167475043352765</v>
      </c>
      <c r="H6" t="s">
        <v>188</v>
      </c>
      <c r="I6">
        <v>2</v>
      </c>
      <c r="J6" t="str">
        <f t="shared" si="0"/>
        <v/>
      </c>
    </row>
    <row r="7" spans="1:10">
      <c r="A7" t="s">
        <v>217</v>
      </c>
      <c r="B7" t="s">
        <v>218</v>
      </c>
      <c r="C7" t="str">
        <f t="shared" si="1"/>
        <v>2/21</v>
      </c>
      <c r="D7" t="str">
        <f>"60/8582"</f>
        <v>60/8582</v>
      </c>
      <c r="E7">
        <v>9.2680363797160992E-3</v>
      </c>
      <c r="F7">
        <v>0.194628763974038</v>
      </c>
      <c r="G7">
        <v>0.167475043352765</v>
      </c>
      <c r="H7" t="s">
        <v>919</v>
      </c>
      <c r="I7">
        <v>2</v>
      </c>
      <c r="J7" t="str">
        <f t="shared" si="0"/>
        <v/>
      </c>
    </row>
    <row r="8" spans="1:10">
      <c r="A8" t="s">
        <v>324</v>
      </c>
      <c r="B8" t="s">
        <v>325</v>
      </c>
      <c r="C8" t="str">
        <f t="shared" si="1"/>
        <v>2/21</v>
      </c>
      <c r="D8" t="str">
        <f>"72/8582"</f>
        <v>72/8582</v>
      </c>
      <c r="E8">
        <v>1.3149986284205301E-2</v>
      </c>
      <c r="F8">
        <v>0.20951593962868201</v>
      </c>
      <c r="G8">
        <v>0.18028522791774701</v>
      </c>
      <c r="H8" t="s">
        <v>920</v>
      </c>
      <c r="I8">
        <v>2</v>
      </c>
      <c r="J8" t="str">
        <f t="shared" si="0"/>
        <v/>
      </c>
    </row>
    <row r="9" spans="1:10">
      <c r="A9" t="s">
        <v>326</v>
      </c>
      <c r="B9" t="s">
        <v>327</v>
      </c>
      <c r="C9" t="str">
        <f t="shared" si="1"/>
        <v>2/21</v>
      </c>
      <c r="D9" t="str">
        <f>"73/8582"</f>
        <v>73/8582</v>
      </c>
      <c r="E9">
        <v>1.35005900108721E-2</v>
      </c>
      <c r="F9">
        <v>0.20951593962868201</v>
      </c>
      <c r="G9">
        <v>0.18028522791774701</v>
      </c>
      <c r="H9" t="s">
        <v>919</v>
      </c>
      <c r="I9">
        <v>2</v>
      </c>
      <c r="J9" t="str">
        <f t="shared" si="0"/>
        <v/>
      </c>
    </row>
    <row r="10" spans="1:10">
      <c r="A10" t="s">
        <v>117</v>
      </c>
      <c r="B10" t="s">
        <v>118</v>
      </c>
      <c r="C10" t="str">
        <f t="shared" si="1"/>
        <v>2/21</v>
      </c>
      <c r="D10" t="str">
        <f>"91/8582"</f>
        <v>91/8582</v>
      </c>
      <c r="E10">
        <v>2.0489239503832898E-2</v>
      </c>
      <c r="F10">
        <v>0.20951593962868201</v>
      </c>
      <c r="G10">
        <v>0.18028522791774701</v>
      </c>
      <c r="H10" t="s">
        <v>920</v>
      </c>
      <c r="I10">
        <v>2</v>
      </c>
      <c r="J10" t="str">
        <f t="shared" si="0"/>
        <v/>
      </c>
    </row>
    <row r="11" spans="1:10">
      <c r="A11" t="s">
        <v>120</v>
      </c>
      <c r="B11" t="s">
        <v>121</v>
      </c>
      <c r="C11" t="str">
        <f t="shared" si="1"/>
        <v>2/21</v>
      </c>
      <c r="D11" t="str">
        <f>"91/8582"</f>
        <v>91/8582</v>
      </c>
      <c r="E11">
        <v>2.0489239503832898E-2</v>
      </c>
      <c r="F11">
        <v>0.20951593962868201</v>
      </c>
      <c r="G11">
        <v>0.18028522791774701</v>
      </c>
      <c r="H11" t="s">
        <v>855</v>
      </c>
      <c r="I11">
        <v>2</v>
      </c>
      <c r="J11" t="str">
        <f t="shared" si="0"/>
        <v/>
      </c>
    </row>
    <row r="12" spans="1:10">
      <c r="A12" t="s">
        <v>148</v>
      </c>
      <c r="B12" t="s">
        <v>149</v>
      </c>
      <c r="C12" t="str">
        <f t="shared" ref="C12:C21" si="2">"1/21"</f>
        <v>1/21</v>
      </c>
      <c r="D12" t="str">
        <f>"10/8582"</f>
        <v>10/8582</v>
      </c>
      <c r="E12">
        <v>2.4214684026516099E-2</v>
      </c>
      <c r="F12">
        <v>0.20951593962868201</v>
      </c>
      <c r="G12">
        <v>0.18028522791774701</v>
      </c>
      <c r="H12" t="s">
        <v>150</v>
      </c>
      <c r="I12">
        <v>1</v>
      </c>
      <c r="J12" t="str">
        <f t="shared" si="0"/>
        <v/>
      </c>
    </row>
    <row r="13" spans="1:10">
      <c r="A13" t="s">
        <v>154</v>
      </c>
      <c r="B13" t="s">
        <v>155</v>
      </c>
      <c r="C13" t="str">
        <f t="shared" si="2"/>
        <v>1/21</v>
      </c>
      <c r="D13" t="str">
        <f>"10/8582"</f>
        <v>10/8582</v>
      </c>
      <c r="E13">
        <v>2.4214684026516099E-2</v>
      </c>
      <c r="F13">
        <v>0.20951593962868201</v>
      </c>
      <c r="G13">
        <v>0.18028522791774701</v>
      </c>
      <c r="H13" t="s">
        <v>156</v>
      </c>
      <c r="I13">
        <v>1</v>
      </c>
      <c r="J13" t="str">
        <f t="shared" si="0"/>
        <v/>
      </c>
    </row>
    <row r="14" spans="1:10">
      <c r="A14" t="s">
        <v>157</v>
      </c>
      <c r="B14" t="s">
        <v>158</v>
      </c>
      <c r="C14" t="str">
        <f t="shared" si="2"/>
        <v>1/21</v>
      </c>
      <c r="D14" t="str">
        <f>"10/8582"</f>
        <v>10/8582</v>
      </c>
      <c r="E14">
        <v>2.4214684026516099E-2</v>
      </c>
      <c r="F14">
        <v>0.20951593962868201</v>
      </c>
      <c r="G14">
        <v>0.18028522791774701</v>
      </c>
      <c r="H14" t="s">
        <v>159</v>
      </c>
      <c r="I14">
        <v>1</v>
      </c>
      <c r="J14" t="str">
        <f t="shared" si="0"/>
        <v/>
      </c>
    </row>
    <row r="15" spans="1:10">
      <c r="A15" t="s">
        <v>887</v>
      </c>
      <c r="B15" t="s">
        <v>888</v>
      </c>
      <c r="C15" t="str">
        <f t="shared" si="2"/>
        <v>1/21</v>
      </c>
      <c r="D15" t="str">
        <f>"11/8582"</f>
        <v>11/8582</v>
      </c>
      <c r="E15">
        <v>2.66051986830073E-2</v>
      </c>
      <c r="F15">
        <v>0.20951593962868201</v>
      </c>
      <c r="G15">
        <v>0.18028522791774701</v>
      </c>
      <c r="H15" t="s">
        <v>889</v>
      </c>
      <c r="I15">
        <v>1</v>
      </c>
      <c r="J15" t="str">
        <f t="shared" si="0"/>
        <v/>
      </c>
    </row>
    <row r="16" spans="1:10">
      <c r="A16" t="s">
        <v>165</v>
      </c>
      <c r="B16" t="s">
        <v>166</v>
      </c>
      <c r="C16" t="str">
        <f t="shared" si="2"/>
        <v>1/21</v>
      </c>
      <c r="D16" t="str">
        <f>"11/8582"</f>
        <v>11/8582</v>
      </c>
      <c r="E16">
        <v>2.66051986830073E-2</v>
      </c>
      <c r="F16">
        <v>0.20951593962868201</v>
      </c>
      <c r="G16">
        <v>0.18028522791774701</v>
      </c>
      <c r="H16" t="s">
        <v>156</v>
      </c>
      <c r="I16">
        <v>1</v>
      </c>
      <c r="J16" t="str">
        <f t="shared" si="0"/>
        <v/>
      </c>
    </row>
    <row r="17" spans="1:10">
      <c r="A17" t="s">
        <v>167</v>
      </c>
      <c r="B17" t="s">
        <v>168</v>
      </c>
      <c r="C17" t="str">
        <f t="shared" si="2"/>
        <v>1/21</v>
      </c>
      <c r="D17" t="str">
        <f>"11/8582"</f>
        <v>11/8582</v>
      </c>
      <c r="E17">
        <v>2.66051986830073E-2</v>
      </c>
      <c r="F17">
        <v>0.20951593962868201</v>
      </c>
      <c r="G17">
        <v>0.18028522791774701</v>
      </c>
      <c r="H17" t="s">
        <v>169</v>
      </c>
      <c r="I17">
        <v>1</v>
      </c>
      <c r="J17" t="str">
        <f t="shared" si="0"/>
        <v/>
      </c>
    </row>
    <row r="18" spans="1:10">
      <c r="A18" t="s">
        <v>222</v>
      </c>
      <c r="B18" t="s">
        <v>223</v>
      </c>
      <c r="C18" t="str">
        <f t="shared" si="2"/>
        <v>1/21</v>
      </c>
      <c r="D18" t="str">
        <f>"14/8582"</f>
        <v>14/8582</v>
      </c>
      <c r="E18">
        <v>3.3743323215678099E-2</v>
      </c>
      <c r="F18">
        <v>0.25009757206914301</v>
      </c>
      <c r="G18">
        <v>0.21520509543126001</v>
      </c>
      <c r="H18" t="s">
        <v>892</v>
      </c>
      <c r="I18">
        <v>1</v>
      </c>
      <c r="J18" t="str">
        <f t="shared" si="0"/>
        <v/>
      </c>
    </row>
    <row r="19" spans="1:10">
      <c r="A19" t="s">
        <v>247</v>
      </c>
      <c r="B19" t="s">
        <v>248</v>
      </c>
      <c r="C19" t="str">
        <f t="shared" si="2"/>
        <v>1/21</v>
      </c>
      <c r="D19" t="str">
        <f>"15/8582"</f>
        <v>15/8582</v>
      </c>
      <c r="E19">
        <v>3.6111599384267098E-2</v>
      </c>
      <c r="F19">
        <v>0.25278119568987001</v>
      </c>
      <c r="G19">
        <v>0.21751431208067301</v>
      </c>
      <c r="H19" t="s">
        <v>156</v>
      </c>
      <c r="I19">
        <v>1</v>
      </c>
      <c r="J19" t="str">
        <f t="shared" si="0"/>
        <v/>
      </c>
    </row>
    <row r="20" spans="1:10">
      <c r="A20" t="s">
        <v>267</v>
      </c>
      <c r="B20" t="s">
        <v>268</v>
      </c>
      <c r="C20" t="str">
        <f t="shared" si="2"/>
        <v>1/21</v>
      </c>
      <c r="D20" t="str">
        <f>"16/8582"</f>
        <v>16/8582</v>
      </c>
      <c r="E20">
        <v>3.8474346718565103E-2</v>
      </c>
      <c r="F20">
        <v>0.25514566771259001</v>
      </c>
      <c r="G20">
        <v>0.21954890371258801</v>
      </c>
      <c r="H20" t="s">
        <v>269</v>
      </c>
      <c r="I20">
        <v>1</v>
      </c>
      <c r="J20" t="str">
        <f t="shared" si="0"/>
        <v/>
      </c>
    </row>
    <row r="21" spans="1:10">
      <c r="A21" t="s">
        <v>293</v>
      </c>
      <c r="B21" t="s">
        <v>294</v>
      </c>
      <c r="C21" t="str">
        <f t="shared" si="2"/>
        <v>1/21</v>
      </c>
      <c r="D21" t="str">
        <f>"17/8582"</f>
        <v>17/8582</v>
      </c>
      <c r="E21">
        <v>4.0831577481921497E-2</v>
      </c>
      <c r="F21">
        <v>0.25723893813610499</v>
      </c>
      <c r="G21">
        <v>0.22135013055989</v>
      </c>
      <c r="H21" t="s">
        <v>269</v>
      </c>
      <c r="I21">
        <v>1</v>
      </c>
      <c r="J21" t="str">
        <f t="shared" si="0"/>
        <v/>
      </c>
    </row>
    <row r="22" spans="1:10">
      <c r="A22" t="s">
        <v>355</v>
      </c>
      <c r="B22" t="s">
        <v>356</v>
      </c>
      <c r="C22" t="str">
        <f>"2/21"</f>
        <v>2/21</v>
      </c>
      <c r="D22" t="str">
        <f>"143/8582"</f>
        <v>143/8582</v>
      </c>
      <c r="E22">
        <v>4.7086917822628402E-2</v>
      </c>
      <c r="F22">
        <v>0.26224595072992202</v>
      </c>
      <c r="G22">
        <v>0.22565858751196299</v>
      </c>
      <c r="H22" t="s">
        <v>855</v>
      </c>
      <c r="I22">
        <v>2</v>
      </c>
      <c r="J22" t="str">
        <f t="shared" si="0"/>
        <v/>
      </c>
    </row>
    <row r="23" spans="1:10">
      <c r="A23" t="s">
        <v>896</v>
      </c>
      <c r="B23" t="s">
        <v>897</v>
      </c>
      <c r="C23" t="str">
        <f>"1/21"</f>
        <v>1/21</v>
      </c>
      <c r="D23" t="str">
        <f>"20/8582"</f>
        <v>20/8582</v>
      </c>
      <c r="E23">
        <v>4.7870292593557101E-2</v>
      </c>
      <c r="F23">
        <v>0.26224595072992202</v>
      </c>
      <c r="G23">
        <v>0.22565858751196299</v>
      </c>
      <c r="H23" t="s">
        <v>889</v>
      </c>
      <c r="I23">
        <v>1</v>
      </c>
      <c r="J23" t="str">
        <f t="shared" si="0"/>
        <v/>
      </c>
    </row>
    <row r="24" spans="1:10">
      <c r="A24" t="s">
        <v>351</v>
      </c>
      <c r="B24" t="s">
        <v>352</v>
      </c>
      <c r="C24" t="str">
        <f>"1/21"</f>
        <v>1/21</v>
      </c>
      <c r="D24" t="str">
        <f>"20/8582"</f>
        <v>20/8582</v>
      </c>
      <c r="E24">
        <v>4.7870292593557101E-2</v>
      </c>
      <c r="F24">
        <v>0.26224595072992202</v>
      </c>
      <c r="G24">
        <v>0.22565858751196299</v>
      </c>
      <c r="H24" t="s">
        <v>156</v>
      </c>
      <c r="I24">
        <v>1</v>
      </c>
      <c r="J24" t="str">
        <f t="shared" si="0"/>
        <v/>
      </c>
    </row>
    <row r="25" spans="1:10">
      <c r="A25" t="s">
        <v>898</v>
      </c>
      <c r="B25" t="s">
        <v>899</v>
      </c>
      <c r="C25" t="str">
        <f>"1/21"</f>
        <v>1/21</v>
      </c>
      <c r="D25" t="str">
        <f>"22/8582"</f>
        <v>22/8582</v>
      </c>
      <c r="E25">
        <v>5.2535410150606698E-2</v>
      </c>
      <c r="F25">
        <v>0.27581090329068503</v>
      </c>
      <c r="G25">
        <v>0.237331019540022</v>
      </c>
      <c r="H25" t="s">
        <v>889</v>
      </c>
      <c r="I25">
        <v>1</v>
      </c>
      <c r="J25" t="str">
        <f t="shared" si="0"/>
        <v/>
      </c>
    </row>
    <row r="26" spans="1:10">
      <c r="A26" t="s">
        <v>410</v>
      </c>
      <c r="B26" t="s">
        <v>411</v>
      </c>
      <c r="C26" t="str">
        <f>"1/21"</f>
        <v>1/21</v>
      </c>
      <c r="D26" t="str">
        <f>"26/8582"</f>
        <v>26/8582</v>
      </c>
      <c r="E26">
        <v>6.1800419395527398E-2</v>
      </c>
      <c r="F26">
        <v>0.27992868220074602</v>
      </c>
      <c r="G26">
        <v>0.2408743046506</v>
      </c>
      <c r="H26" t="s">
        <v>269</v>
      </c>
      <c r="I26">
        <v>1</v>
      </c>
      <c r="J26" t="str">
        <f t="shared" si="0"/>
        <v/>
      </c>
    </row>
    <row r="27" spans="1:10">
      <c r="A27" t="s">
        <v>434</v>
      </c>
      <c r="B27" t="s">
        <v>435</v>
      </c>
      <c r="C27" t="str">
        <f>"1/21"</f>
        <v>1/21</v>
      </c>
      <c r="D27" t="str">
        <f>"27/8582"</f>
        <v>27/8582</v>
      </c>
      <c r="E27">
        <v>6.4103153289016404E-2</v>
      </c>
      <c r="F27">
        <v>0.27992868220074602</v>
      </c>
      <c r="G27">
        <v>0.2408743046506</v>
      </c>
      <c r="H27" t="s">
        <v>269</v>
      </c>
      <c r="I27">
        <v>1</v>
      </c>
      <c r="J27" t="str">
        <f t="shared" si="0"/>
        <v/>
      </c>
    </row>
    <row r="28" spans="1:10">
      <c r="A28" t="s">
        <v>73</v>
      </c>
      <c r="B28" t="s">
        <v>74</v>
      </c>
      <c r="C28" t="str">
        <f>"2/21"</f>
        <v>2/21</v>
      </c>
      <c r="D28" t="str">
        <f>"171/8582"</f>
        <v>171/8582</v>
      </c>
      <c r="E28">
        <v>6.4721890400070203E-2</v>
      </c>
      <c r="F28">
        <v>0.27992868220074602</v>
      </c>
      <c r="G28">
        <v>0.2408743046506</v>
      </c>
      <c r="H28" t="s">
        <v>855</v>
      </c>
      <c r="I28">
        <v>2</v>
      </c>
      <c r="J28" t="str">
        <f t="shared" si="0"/>
        <v/>
      </c>
    </row>
    <row r="29" spans="1:10">
      <c r="A29" t="s">
        <v>801</v>
      </c>
      <c r="B29" t="s">
        <v>802</v>
      </c>
      <c r="C29" t="str">
        <f>"3/21"</f>
        <v>3/21</v>
      </c>
      <c r="D29" t="str">
        <f>"394/8582"</f>
        <v>394/8582</v>
      </c>
      <c r="E29">
        <v>6.9198504047736295E-2</v>
      </c>
      <c r="F29">
        <v>0.27992868220074602</v>
      </c>
      <c r="G29">
        <v>0.2408743046506</v>
      </c>
      <c r="H29" t="s">
        <v>921</v>
      </c>
      <c r="I29">
        <v>3</v>
      </c>
      <c r="J29" t="str">
        <f t="shared" si="0"/>
        <v/>
      </c>
    </row>
    <row r="30" spans="1:10">
      <c r="A30" t="s">
        <v>79</v>
      </c>
      <c r="B30" t="s">
        <v>80</v>
      </c>
      <c r="C30" t="str">
        <f t="shared" ref="C30:C43" si="3">"1/21"</f>
        <v>1/21</v>
      </c>
      <c r="D30" t="str">
        <f>"30/8582"</f>
        <v>30/8582</v>
      </c>
      <c r="E30">
        <v>7.0979102590873103E-2</v>
      </c>
      <c r="F30">
        <v>0.27992868220074602</v>
      </c>
      <c r="G30">
        <v>0.2408743046506</v>
      </c>
      <c r="H30" t="s">
        <v>922</v>
      </c>
      <c r="I30">
        <v>1</v>
      </c>
      <c r="J30" t="str">
        <f t="shared" si="0"/>
        <v/>
      </c>
    </row>
    <row r="31" spans="1:10">
      <c r="A31" t="s">
        <v>467</v>
      </c>
      <c r="B31" t="s">
        <v>468</v>
      </c>
      <c r="C31" t="str">
        <f t="shared" si="3"/>
        <v>1/21</v>
      </c>
      <c r="D31" t="str">
        <f>"30/8582"</f>
        <v>30/8582</v>
      </c>
      <c r="E31">
        <v>7.0979102590873103E-2</v>
      </c>
      <c r="F31">
        <v>0.27992868220074602</v>
      </c>
      <c r="G31">
        <v>0.2408743046506</v>
      </c>
      <c r="H31" t="s">
        <v>269</v>
      </c>
      <c r="I31">
        <v>1</v>
      </c>
      <c r="J31" t="str">
        <f t="shared" si="0"/>
        <v/>
      </c>
    </row>
    <row r="32" spans="1:10">
      <c r="A32" t="s">
        <v>469</v>
      </c>
      <c r="B32" t="s">
        <v>470</v>
      </c>
      <c r="C32" t="str">
        <f t="shared" si="3"/>
        <v>1/21</v>
      </c>
      <c r="D32" t="str">
        <f>"30/8582"</f>
        <v>30/8582</v>
      </c>
      <c r="E32">
        <v>7.0979102590873103E-2</v>
      </c>
      <c r="F32">
        <v>0.27992868220074602</v>
      </c>
      <c r="G32">
        <v>0.2408743046506</v>
      </c>
      <c r="H32" t="s">
        <v>156</v>
      </c>
      <c r="I32">
        <v>1</v>
      </c>
      <c r="J32" t="str">
        <f t="shared" si="0"/>
        <v/>
      </c>
    </row>
    <row r="33" spans="1:10">
      <c r="A33" t="s">
        <v>494</v>
      </c>
      <c r="B33" t="s">
        <v>495</v>
      </c>
      <c r="C33" t="str">
        <f t="shared" si="3"/>
        <v>1/21</v>
      </c>
      <c r="D33" t="str">
        <f>"32/8582"</f>
        <v>32/8582</v>
      </c>
      <c r="E33">
        <v>7.5536311070042397E-2</v>
      </c>
      <c r="F33">
        <v>0.27992868220074602</v>
      </c>
      <c r="G33">
        <v>0.2408743046506</v>
      </c>
      <c r="H33" t="s">
        <v>269</v>
      </c>
      <c r="I33">
        <v>1</v>
      </c>
      <c r="J33" t="str">
        <f t="shared" si="0"/>
        <v/>
      </c>
    </row>
    <row r="34" spans="1:10">
      <c r="A34" t="s">
        <v>496</v>
      </c>
      <c r="B34" t="s">
        <v>497</v>
      </c>
      <c r="C34" t="str">
        <f t="shared" si="3"/>
        <v>1/21</v>
      </c>
      <c r="D34" t="str">
        <f>"32/8582"</f>
        <v>32/8582</v>
      </c>
      <c r="E34">
        <v>7.5536311070042397E-2</v>
      </c>
      <c r="F34">
        <v>0.27992868220074602</v>
      </c>
      <c r="G34">
        <v>0.2408743046506</v>
      </c>
      <c r="H34" t="s">
        <v>156</v>
      </c>
      <c r="I34">
        <v>1</v>
      </c>
      <c r="J34" t="str">
        <f t="shared" si="0"/>
        <v/>
      </c>
    </row>
    <row r="35" spans="1:10">
      <c r="A35" t="s">
        <v>902</v>
      </c>
      <c r="B35" t="s">
        <v>903</v>
      </c>
      <c r="C35" t="str">
        <f t="shared" si="3"/>
        <v>1/21</v>
      </c>
      <c r="D35" t="str">
        <f>"32/8582"</f>
        <v>32/8582</v>
      </c>
      <c r="E35">
        <v>7.5536311070042397E-2</v>
      </c>
      <c r="F35">
        <v>0.27992868220074602</v>
      </c>
      <c r="G35">
        <v>0.2408743046506</v>
      </c>
      <c r="H35" t="s">
        <v>889</v>
      </c>
      <c r="I35">
        <v>1</v>
      </c>
      <c r="J35" t="str">
        <f t="shared" si="0"/>
        <v/>
      </c>
    </row>
    <row r="36" spans="1:10">
      <c r="A36" t="s">
        <v>522</v>
      </c>
      <c r="B36" t="s">
        <v>523</v>
      </c>
      <c r="C36" t="str">
        <f t="shared" si="3"/>
        <v>1/21</v>
      </c>
      <c r="D36" t="str">
        <f>"34/8582"</f>
        <v>34/8582</v>
      </c>
      <c r="E36">
        <v>8.0072224212928797E-2</v>
      </c>
      <c r="F36">
        <v>0.28047247391277103</v>
      </c>
      <c r="G36">
        <v>0.241342229014331</v>
      </c>
      <c r="H36" t="s">
        <v>156</v>
      </c>
      <c r="I36">
        <v>1</v>
      </c>
      <c r="J36" t="str">
        <f t="shared" si="0"/>
        <v/>
      </c>
    </row>
    <row r="37" spans="1:10">
      <c r="A37" t="s">
        <v>93</v>
      </c>
      <c r="B37" t="s">
        <v>94</v>
      </c>
      <c r="C37" t="str">
        <f t="shared" si="3"/>
        <v>1/21</v>
      </c>
      <c r="D37" t="str">
        <f>"35/8582"</f>
        <v>35/8582</v>
      </c>
      <c r="E37">
        <v>8.2332224597992901E-2</v>
      </c>
      <c r="F37">
        <v>0.28047247391277103</v>
      </c>
      <c r="G37">
        <v>0.241342229014331</v>
      </c>
      <c r="H37" t="s">
        <v>269</v>
      </c>
      <c r="I37">
        <v>1</v>
      </c>
      <c r="J37" t="str">
        <f t="shared" si="0"/>
        <v/>
      </c>
    </row>
    <row r="38" spans="1:10">
      <c r="A38" t="s">
        <v>542</v>
      </c>
      <c r="B38" t="s">
        <v>543</v>
      </c>
      <c r="C38" t="str">
        <f t="shared" si="3"/>
        <v>1/21</v>
      </c>
      <c r="D38" t="str">
        <f>"36/8582"</f>
        <v>36/8582</v>
      </c>
      <c r="E38">
        <v>8.4586936576867597E-2</v>
      </c>
      <c r="F38">
        <v>0.28047247391277103</v>
      </c>
      <c r="G38">
        <v>0.241342229014331</v>
      </c>
      <c r="H38" t="s">
        <v>156</v>
      </c>
      <c r="I38">
        <v>1</v>
      </c>
      <c r="J38" t="str">
        <f t="shared" si="0"/>
        <v/>
      </c>
    </row>
    <row r="39" spans="1:10">
      <c r="A39" t="s">
        <v>104</v>
      </c>
      <c r="B39" t="s">
        <v>105</v>
      </c>
      <c r="C39" t="str">
        <f t="shared" si="3"/>
        <v>1/21</v>
      </c>
      <c r="D39" t="str">
        <f>"36/8582"</f>
        <v>36/8582</v>
      </c>
      <c r="E39">
        <v>8.4586936576867597E-2</v>
      </c>
      <c r="F39">
        <v>0.28047247391277103</v>
      </c>
      <c r="G39">
        <v>0.241342229014331</v>
      </c>
      <c r="H39" t="s">
        <v>870</v>
      </c>
      <c r="I39">
        <v>1</v>
      </c>
      <c r="J39" t="str">
        <f t="shared" si="0"/>
        <v/>
      </c>
    </row>
    <row r="40" spans="1:10">
      <c r="A40" t="s">
        <v>551</v>
      </c>
      <c r="B40" t="s">
        <v>552</v>
      </c>
      <c r="C40" t="str">
        <f t="shared" si="3"/>
        <v>1/21</v>
      </c>
      <c r="D40" t="str">
        <f>"37/8582"</f>
        <v>37/8582</v>
      </c>
      <c r="E40">
        <v>8.6836371907067306E-2</v>
      </c>
      <c r="F40">
        <v>0.280548278468987</v>
      </c>
      <c r="G40">
        <v>0.24140745766337199</v>
      </c>
      <c r="H40" t="s">
        <v>269</v>
      </c>
      <c r="I40">
        <v>1</v>
      </c>
      <c r="J40" t="str">
        <f t="shared" si="0"/>
        <v/>
      </c>
    </row>
    <row r="41" spans="1:10">
      <c r="A41" t="s">
        <v>567</v>
      </c>
      <c r="B41" t="s">
        <v>568</v>
      </c>
      <c r="C41" t="str">
        <f t="shared" si="3"/>
        <v>1/21</v>
      </c>
      <c r="D41" t="str">
        <f>"41/8582"</f>
        <v>41/8582</v>
      </c>
      <c r="E41">
        <v>9.5781581025585399E-2</v>
      </c>
      <c r="F41">
        <v>0.28700173923014599</v>
      </c>
      <c r="G41">
        <v>0.246960560908146</v>
      </c>
      <c r="H41" t="s">
        <v>159</v>
      </c>
      <c r="I41">
        <v>1</v>
      </c>
      <c r="J41" t="str">
        <f t="shared" si="0"/>
        <v/>
      </c>
    </row>
    <row r="42" spans="1:10">
      <c r="A42" t="s">
        <v>569</v>
      </c>
      <c r="B42" t="s">
        <v>570</v>
      </c>
      <c r="C42" t="str">
        <f t="shared" si="3"/>
        <v>1/21</v>
      </c>
      <c r="D42" t="str">
        <f>"41/8582"</f>
        <v>41/8582</v>
      </c>
      <c r="E42">
        <v>9.5781581025585399E-2</v>
      </c>
      <c r="F42">
        <v>0.28700173923014599</v>
      </c>
      <c r="G42">
        <v>0.246960560908146</v>
      </c>
      <c r="H42" t="s">
        <v>269</v>
      </c>
      <c r="I42">
        <v>1</v>
      </c>
      <c r="J42" t="str">
        <f t="shared" si="0"/>
        <v/>
      </c>
    </row>
    <row r="43" spans="1:10">
      <c r="A43" t="s">
        <v>581</v>
      </c>
      <c r="B43" t="s">
        <v>582</v>
      </c>
      <c r="C43" t="str">
        <f t="shared" si="3"/>
        <v>1/21</v>
      </c>
      <c r="D43" t="str">
        <f>"42/8582"</f>
        <v>42/8582</v>
      </c>
      <c r="E43">
        <v>9.8004808609997399E-2</v>
      </c>
      <c r="F43">
        <v>0.28700173923014599</v>
      </c>
      <c r="G43">
        <v>0.246960560908146</v>
      </c>
      <c r="H43" t="s">
        <v>156</v>
      </c>
      <c r="I43">
        <v>1</v>
      </c>
      <c r="J43" t="str">
        <f t="shared" si="0"/>
        <v/>
      </c>
    </row>
    <row r="44" spans="1:10">
      <c r="A44" t="s">
        <v>128</v>
      </c>
      <c r="B44" t="s">
        <v>129</v>
      </c>
      <c r="C44" t="str">
        <f>"2/21"</f>
        <v>2/21</v>
      </c>
      <c r="D44" t="str">
        <f>"218/8582"</f>
        <v>218/8582</v>
      </c>
      <c r="E44">
        <v>9.8400212411562202E-2</v>
      </c>
      <c r="F44">
        <v>0.28700173923014599</v>
      </c>
      <c r="G44">
        <v>0.246960560908146</v>
      </c>
      <c r="H44" t="s">
        <v>923</v>
      </c>
      <c r="I44">
        <v>2</v>
      </c>
      <c r="J44" t="str">
        <f t="shared" si="0"/>
        <v/>
      </c>
    </row>
    <row r="45" spans="1:10">
      <c r="A45" t="s">
        <v>592</v>
      </c>
      <c r="B45" t="s">
        <v>593</v>
      </c>
      <c r="C45" t="str">
        <f t="shared" ref="C45:C52" si="4">"1/21"</f>
        <v>1/21</v>
      </c>
      <c r="D45" t="str">
        <f>"43/8582"</f>
        <v>43/8582</v>
      </c>
      <c r="E45">
        <v>0.100222829572432</v>
      </c>
      <c r="F45">
        <v>0.28700173923014599</v>
      </c>
      <c r="G45">
        <v>0.246960560908146</v>
      </c>
      <c r="H45" t="s">
        <v>269</v>
      </c>
      <c r="I45">
        <v>1</v>
      </c>
      <c r="J45" t="str">
        <f t="shared" si="0"/>
        <v/>
      </c>
    </row>
    <row r="46" spans="1:10">
      <c r="A46" t="s">
        <v>596</v>
      </c>
      <c r="B46" t="s">
        <v>597</v>
      </c>
      <c r="C46" t="str">
        <f t="shared" si="4"/>
        <v>1/21</v>
      </c>
      <c r="D46" t="str">
        <f>"45/8582"</f>
        <v>45/8582</v>
      </c>
      <c r="E46">
        <v>0.104643297947648</v>
      </c>
      <c r="F46">
        <v>0.29266449620983198</v>
      </c>
      <c r="G46">
        <v>0.25183327576953002</v>
      </c>
      <c r="H46" t="s">
        <v>156</v>
      </c>
      <c r="I46">
        <v>1</v>
      </c>
      <c r="J46" t="str">
        <f t="shared" si="0"/>
        <v/>
      </c>
    </row>
    <row r="47" spans="1:10">
      <c r="A47" t="s">
        <v>131</v>
      </c>
      <c r="B47" t="s">
        <v>132</v>
      </c>
      <c r="C47" t="str">
        <f t="shared" si="4"/>
        <v>1/21</v>
      </c>
      <c r="D47" t="str">
        <f>"46/8582"</f>
        <v>46/8582</v>
      </c>
      <c r="E47">
        <v>0.106845768457558</v>
      </c>
      <c r="F47">
        <v>0.29266449620983198</v>
      </c>
      <c r="G47">
        <v>0.25183327576953002</v>
      </c>
      <c r="H47" t="s">
        <v>870</v>
      </c>
      <c r="I47">
        <v>1</v>
      </c>
      <c r="J47" t="str">
        <f t="shared" si="0"/>
        <v/>
      </c>
    </row>
    <row r="48" spans="1:10">
      <c r="A48" t="s">
        <v>623</v>
      </c>
      <c r="B48" t="s">
        <v>624</v>
      </c>
      <c r="C48" t="str">
        <f t="shared" si="4"/>
        <v>1/21</v>
      </c>
      <c r="D48" t="str">
        <f>"48/8582"</f>
        <v>48/8582</v>
      </c>
      <c r="E48">
        <v>0.111235239682276</v>
      </c>
      <c r="F48">
        <v>0.29415346019375299</v>
      </c>
      <c r="G48">
        <v>0.25311450626530202</v>
      </c>
      <c r="H48" t="s">
        <v>269</v>
      </c>
      <c r="I48">
        <v>1</v>
      </c>
      <c r="J48" t="str">
        <f t="shared" si="0"/>
        <v/>
      </c>
    </row>
    <row r="49" spans="1:10">
      <c r="A49" t="s">
        <v>642</v>
      </c>
      <c r="B49" t="s">
        <v>643</v>
      </c>
      <c r="C49" t="str">
        <f t="shared" si="4"/>
        <v>1/21</v>
      </c>
      <c r="D49" t="str">
        <f>"51/8582"</f>
        <v>51/8582</v>
      </c>
      <c r="E49">
        <v>0.11778094398500299</v>
      </c>
      <c r="F49">
        <v>0.29415346019375299</v>
      </c>
      <c r="G49">
        <v>0.25311450626530202</v>
      </c>
      <c r="H49" t="s">
        <v>269</v>
      </c>
      <c r="I49">
        <v>1</v>
      </c>
      <c r="J49" t="str">
        <f t="shared" si="0"/>
        <v/>
      </c>
    </row>
    <row r="50" spans="1:10">
      <c r="A50" t="s">
        <v>646</v>
      </c>
      <c r="B50" t="s">
        <v>647</v>
      </c>
      <c r="C50" t="str">
        <f t="shared" si="4"/>
        <v>1/21</v>
      </c>
      <c r="D50" t="str">
        <f>"52/8582"</f>
        <v>52/8582</v>
      </c>
      <c r="E50">
        <v>0.119952623761854</v>
      </c>
      <c r="F50">
        <v>0.29415346019375299</v>
      </c>
      <c r="G50">
        <v>0.25311450626530202</v>
      </c>
      <c r="H50" t="s">
        <v>269</v>
      </c>
      <c r="I50">
        <v>1</v>
      </c>
      <c r="J50" t="str">
        <f t="shared" si="0"/>
        <v/>
      </c>
    </row>
    <row r="51" spans="1:10">
      <c r="A51" t="s">
        <v>648</v>
      </c>
      <c r="B51" t="s">
        <v>649</v>
      </c>
      <c r="C51" t="str">
        <f t="shared" si="4"/>
        <v>1/21</v>
      </c>
      <c r="D51" t="str">
        <f>"53/8582"</f>
        <v>53/8582</v>
      </c>
      <c r="E51">
        <v>0.122119211675219</v>
      </c>
      <c r="F51">
        <v>0.29415346019375299</v>
      </c>
      <c r="G51">
        <v>0.25311450626530202</v>
      </c>
      <c r="H51" t="s">
        <v>650</v>
      </c>
      <c r="I51">
        <v>1</v>
      </c>
      <c r="J51" t="str">
        <f t="shared" si="0"/>
        <v/>
      </c>
    </row>
    <row r="52" spans="1:10">
      <c r="A52" t="s">
        <v>651</v>
      </c>
      <c r="B52" t="s">
        <v>652</v>
      </c>
      <c r="C52" t="str">
        <f t="shared" si="4"/>
        <v>1/21</v>
      </c>
      <c r="D52" t="str">
        <f>"53/8582"</f>
        <v>53/8582</v>
      </c>
      <c r="E52">
        <v>0.122119211675219</v>
      </c>
      <c r="F52">
        <v>0.29415346019375299</v>
      </c>
      <c r="G52">
        <v>0.25311450626530202</v>
      </c>
      <c r="H52" t="s">
        <v>653</v>
      </c>
      <c r="I52">
        <v>1</v>
      </c>
      <c r="J52" t="str">
        <f t="shared" si="0"/>
        <v/>
      </c>
    </row>
    <row r="53" spans="1:10">
      <c r="A53" t="s">
        <v>44</v>
      </c>
      <c r="B53" t="s">
        <v>45</v>
      </c>
      <c r="C53" t="str">
        <f>"2/21"</f>
        <v>2/21</v>
      </c>
      <c r="D53" t="str">
        <f>"250/8582"</f>
        <v>250/8582</v>
      </c>
      <c r="E53">
        <v>0.123656040367185</v>
      </c>
      <c r="F53">
        <v>0.29415346019375299</v>
      </c>
      <c r="G53">
        <v>0.25311450626530202</v>
      </c>
      <c r="H53" t="s">
        <v>924</v>
      </c>
      <c r="I53">
        <v>2</v>
      </c>
      <c r="J53" t="str">
        <f t="shared" si="0"/>
        <v/>
      </c>
    </row>
    <row r="54" spans="1:10">
      <c r="A54" t="s">
        <v>175</v>
      </c>
      <c r="B54" t="s">
        <v>176</v>
      </c>
      <c r="C54" t="str">
        <f>"1/21"</f>
        <v>1/21</v>
      </c>
      <c r="D54" t="str">
        <f>"55/8582"</f>
        <v>55/8582</v>
      </c>
      <c r="E54">
        <v>0.12643715725999799</v>
      </c>
      <c r="F54">
        <v>0.29415346019375299</v>
      </c>
      <c r="G54">
        <v>0.25311450626530202</v>
      </c>
      <c r="H54" t="s">
        <v>156</v>
      </c>
      <c r="I54">
        <v>1</v>
      </c>
      <c r="J54" t="str">
        <f t="shared" si="0"/>
        <v/>
      </c>
    </row>
    <row r="55" spans="1:10">
      <c r="A55" t="s">
        <v>96</v>
      </c>
      <c r="B55" t="s">
        <v>97</v>
      </c>
      <c r="C55" t="str">
        <f>"2/21"</f>
        <v>2/21</v>
      </c>
      <c r="D55" t="str">
        <f>"256/8582"</f>
        <v>256/8582</v>
      </c>
      <c r="E55">
        <v>0.12856258742788601</v>
      </c>
      <c r="F55">
        <v>0.29415346019375299</v>
      </c>
      <c r="G55">
        <v>0.25311450626530202</v>
      </c>
      <c r="H55" t="s">
        <v>855</v>
      </c>
      <c r="I55">
        <v>2</v>
      </c>
      <c r="J55" t="str">
        <f t="shared" si="0"/>
        <v/>
      </c>
    </row>
    <row r="56" spans="1:10">
      <c r="A56" t="s">
        <v>656</v>
      </c>
      <c r="B56" t="s">
        <v>657</v>
      </c>
      <c r="C56" t="str">
        <f t="shared" ref="C56:C95" si="5">"1/21"</f>
        <v>1/21</v>
      </c>
      <c r="D56" t="str">
        <f>"56/8582"</f>
        <v>56/8582</v>
      </c>
      <c r="E56">
        <v>0.128588537545859</v>
      </c>
      <c r="F56">
        <v>0.29415346019375299</v>
      </c>
      <c r="G56">
        <v>0.25311450626530202</v>
      </c>
      <c r="H56" t="s">
        <v>269</v>
      </c>
      <c r="I56">
        <v>1</v>
      </c>
      <c r="J56" t="str">
        <f t="shared" si="0"/>
        <v/>
      </c>
    </row>
    <row r="57" spans="1:10">
      <c r="A57" t="s">
        <v>905</v>
      </c>
      <c r="B57" t="s">
        <v>906</v>
      </c>
      <c r="C57" t="str">
        <f t="shared" si="5"/>
        <v>1/21</v>
      </c>
      <c r="D57" t="str">
        <f>"57/8582"</f>
        <v>57/8582</v>
      </c>
      <c r="E57">
        <v>0.13073487119722399</v>
      </c>
      <c r="F57">
        <v>0.29415346019375299</v>
      </c>
      <c r="G57">
        <v>0.25311450626530202</v>
      </c>
      <c r="H57" t="s">
        <v>889</v>
      </c>
      <c r="I57">
        <v>1</v>
      </c>
      <c r="J57" t="str">
        <f t="shared" si="0"/>
        <v/>
      </c>
    </row>
    <row r="58" spans="1:10">
      <c r="A58" t="s">
        <v>64</v>
      </c>
      <c r="B58" t="s">
        <v>65</v>
      </c>
      <c r="C58" t="str">
        <f t="shared" si="5"/>
        <v>1/21</v>
      </c>
      <c r="D58" t="str">
        <f>"63/8582"</f>
        <v>63/8582</v>
      </c>
      <c r="E58">
        <v>0.14350752198837899</v>
      </c>
      <c r="F58">
        <v>0.29909861409661798</v>
      </c>
      <c r="G58">
        <v>0.25736973476985497</v>
      </c>
      <c r="H58" t="s">
        <v>269</v>
      </c>
      <c r="I58">
        <v>1</v>
      </c>
      <c r="J58" t="str">
        <f t="shared" si="0"/>
        <v/>
      </c>
    </row>
    <row r="59" spans="1:10">
      <c r="A59" t="s">
        <v>230</v>
      </c>
      <c r="B59" t="s">
        <v>231</v>
      </c>
      <c r="C59" t="str">
        <f t="shared" si="5"/>
        <v>1/21</v>
      </c>
      <c r="D59" t="str">
        <f>"64/8582"</f>
        <v>64/8582</v>
      </c>
      <c r="E59">
        <v>0.14561884280517001</v>
      </c>
      <c r="F59">
        <v>0.29909861409661798</v>
      </c>
      <c r="G59">
        <v>0.25736973476985497</v>
      </c>
      <c r="H59" t="s">
        <v>269</v>
      </c>
      <c r="I59">
        <v>1</v>
      </c>
      <c r="J59" t="str">
        <f t="shared" si="0"/>
        <v/>
      </c>
    </row>
    <row r="60" spans="1:10">
      <c r="A60" t="s">
        <v>233</v>
      </c>
      <c r="B60" t="s">
        <v>234</v>
      </c>
      <c r="C60" t="str">
        <f t="shared" si="5"/>
        <v>1/21</v>
      </c>
      <c r="D60" t="str">
        <f>"64/8582"</f>
        <v>64/8582</v>
      </c>
      <c r="E60">
        <v>0.14561884280517001</v>
      </c>
      <c r="F60">
        <v>0.29909861409661798</v>
      </c>
      <c r="G60">
        <v>0.25736973476985497</v>
      </c>
      <c r="H60" t="s">
        <v>269</v>
      </c>
      <c r="I60">
        <v>1</v>
      </c>
      <c r="J60" t="str">
        <f t="shared" si="0"/>
        <v/>
      </c>
    </row>
    <row r="61" spans="1:10">
      <c r="A61" t="s">
        <v>671</v>
      </c>
      <c r="B61" t="s">
        <v>672</v>
      </c>
      <c r="C61" t="str">
        <f t="shared" si="5"/>
        <v>1/21</v>
      </c>
      <c r="D61" t="str">
        <f>"65/8582"</f>
        <v>65/8582</v>
      </c>
      <c r="E61">
        <v>0.14772520630611999</v>
      </c>
      <c r="F61">
        <v>0.29909861409661798</v>
      </c>
      <c r="G61">
        <v>0.25736973476985497</v>
      </c>
      <c r="H61" t="s">
        <v>269</v>
      </c>
      <c r="I61">
        <v>1</v>
      </c>
      <c r="J61" t="str">
        <f t="shared" si="0"/>
        <v/>
      </c>
    </row>
    <row r="62" spans="1:10">
      <c r="A62" t="s">
        <v>675</v>
      </c>
      <c r="B62" t="s">
        <v>676</v>
      </c>
      <c r="C62" t="str">
        <f t="shared" si="5"/>
        <v>1/21</v>
      </c>
      <c r="D62" t="str">
        <f>"66/8582"</f>
        <v>66/8582</v>
      </c>
      <c r="E62">
        <v>0.14982662355017001</v>
      </c>
      <c r="F62">
        <v>0.29909861409661798</v>
      </c>
      <c r="G62">
        <v>0.25736973476985497</v>
      </c>
      <c r="H62" t="s">
        <v>156</v>
      </c>
      <c r="I62">
        <v>1</v>
      </c>
      <c r="J62" t="str">
        <f t="shared" si="0"/>
        <v/>
      </c>
    </row>
    <row r="63" spans="1:10">
      <c r="A63" t="s">
        <v>680</v>
      </c>
      <c r="B63" t="s">
        <v>681</v>
      </c>
      <c r="C63" t="str">
        <f t="shared" si="5"/>
        <v>1/21</v>
      </c>
      <c r="D63" t="str">
        <f>"67/8582"</f>
        <v>67/8582</v>
      </c>
      <c r="E63">
        <v>0.15192310557288499</v>
      </c>
      <c r="F63">
        <v>0.29909861409661798</v>
      </c>
      <c r="G63">
        <v>0.25736973476985497</v>
      </c>
      <c r="H63" t="s">
        <v>156</v>
      </c>
      <c r="I63">
        <v>1</v>
      </c>
      <c r="J63" t="str">
        <f t="shared" si="0"/>
        <v/>
      </c>
    </row>
    <row r="64" spans="1:10">
      <c r="A64" t="s">
        <v>682</v>
      </c>
      <c r="B64" t="s">
        <v>683</v>
      </c>
      <c r="C64" t="str">
        <f t="shared" si="5"/>
        <v>1/21</v>
      </c>
      <c r="D64" t="str">
        <f>"67/8582"</f>
        <v>67/8582</v>
      </c>
      <c r="E64">
        <v>0.15192310557288499</v>
      </c>
      <c r="F64">
        <v>0.29909861409661798</v>
      </c>
      <c r="G64">
        <v>0.25736973476985497</v>
      </c>
      <c r="H64" t="s">
        <v>653</v>
      </c>
      <c r="I64">
        <v>1</v>
      </c>
      <c r="J64" t="str">
        <f t="shared" si="0"/>
        <v/>
      </c>
    </row>
    <row r="65" spans="1:10">
      <c r="A65" t="s">
        <v>279</v>
      </c>
      <c r="B65" t="s">
        <v>280</v>
      </c>
      <c r="C65" t="str">
        <f t="shared" si="5"/>
        <v>1/21</v>
      </c>
      <c r="D65" t="str">
        <f>"67/8582"</f>
        <v>67/8582</v>
      </c>
      <c r="E65">
        <v>0.15192310557288499</v>
      </c>
      <c r="F65">
        <v>0.29909861409661798</v>
      </c>
      <c r="G65">
        <v>0.25736973476985497</v>
      </c>
      <c r="H65" t="s">
        <v>653</v>
      </c>
      <c r="I65">
        <v>1</v>
      </c>
      <c r="J65" t="str">
        <f t="shared" si="0"/>
        <v/>
      </c>
    </row>
    <row r="66" spans="1:10">
      <c r="A66" t="s">
        <v>76</v>
      </c>
      <c r="B66" t="s">
        <v>77</v>
      </c>
      <c r="C66" t="str">
        <f t="shared" si="5"/>
        <v>1/21</v>
      </c>
      <c r="D66" t="str">
        <f>"70/8582"</f>
        <v>70/8582</v>
      </c>
      <c r="E66">
        <v>0.158183050319045</v>
      </c>
      <c r="F66">
        <v>0.30663175907999402</v>
      </c>
      <c r="G66">
        <v>0.26385188960099798</v>
      </c>
      <c r="H66" t="s">
        <v>873</v>
      </c>
      <c r="I66">
        <v>1</v>
      </c>
      <c r="J66" t="str">
        <f t="shared" ref="J66:J127" si="6">IF(F66&lt;0.05,"*","")</f>
        <v/>
      </c>
    </row>
    <row r="67" spans="1:10">
      <c r="A67" t="s">
        <v>698</v>
      </c>
      <c r="B67" t="s">
        <v>699</v>
      </c>
      <c r="C67" t="str">
        <f t="shared" si="5"/>
        <v>1/21</v>
      </c>
      <c r="D67" t="str">
        <f>"73/8582"</f>
        <v>73/8582</v>
      </c>
      <c r="E67">
        <v>0.16439897311936699</v>
      </c>
      <c r="F67">
        <v>0.313852585046064</v>
      </c>
      <c r="G67">
        <v>0.27006529874473301</v>
      </c>
      <c r="H67" t="s">
        <v>650</v>
      </c>
      <c r="I67">
        <v>1</v>
      </c>
      <c r="J67" t="str">
        <f t="shared" si="6"/>
        <v/>
      </c>
    </row>
    <row r="68" spans="1:10">
      <c r="A68" t="s">
        <v>706</v>
      </c>
      <c r="B68" t="s">
        <v>707</v>
      </c>
      <c r="C68" t="str">
        <f t="shared" si="5"/>
        <v>1/21</v>
      </c>
      <c r="D68" t="str">
        <f>"75/8582"</f>
        <v>75/8582</v>
      </c>
      <c r="E68">
        <v>0.16851861037766999</v>
      </c>
      <c r="F68">
        <v>0.316915595635618</v>
      </c>
      <c r="G68">
        <v>0.272700972017282</v>
      </c>
      <c r="H68" t="s">
        <v>269</v>
      </c>
      <c r="I68">
        <v>1</v>
      </c>
      <c r="J68" t="str">
        <f t="shared" si="6"/>
        <v/>
      </c>
    </row>
    <row r="69" spans="1:10">
      <c r="A69" t="s">
        <v>708</v>
      </c>
      <c r="B69" t="s">
        <v>709</v>
      </c>
      <c r="C69" t="str">
        <f t="shared" si="5"/>
        <v>1/21</v>
      </c>
      <c r="D69" t="str">
        <f>"78/8582"</f>
        <v>78/8582</v>
      </c>
      <c r="E69">
        <v>0.17466181612801501</v>
      </c>
      <c r="F69">
        <v>0.323638071060735</v>
      </c>
      <c r="G69">
        <v>0.278485558222687</v>
      </c>
      <c r="H69" t="s">
        <v>159</v>
      </c>
      <c r="I69">
        <v>1</v>
      </c>
      <c r="J69" t="str">
        <f t="shared" si="6"/>
        <v/>
      </c>
    </row>
    <row r="70" spans="1:10">
      <c r="A70" t="s">
        <v>386</v>
      </c>
      <c r="B70" t="s">
        <v>387</v>
      </c>
      <c r="C70" t="str">
        <f t="shared" si="5"/>
        <v>1/21</v>
      </c>
      <c r="D70" t="str">
        <f>"81/8582"</f>
        <v>81/8582</v>
      </c>
      <c r="E70">
        <v>0.18076178033373699</v>
      </c>
      <c r="F70">
        <v>0.33008672930508398</v>
      </c>
      <c r="G70">
        <v>0.28403452897597098</v>
      </c>
      <c r="H70" t="s">
        <v>874</v>
      </c>
      <c r="I70">
        <v>1</v>
      </c>
      <c r="J70" t="str">
        <f t="shared" si="6"/>
        <v/>
      </c>
    </row>
    <row r="71" spans="1:10">
      <c r="A71" t="s">
        <v>107</v>
      </c>
      <c r="B71" t="s">
        <v>108</v>
      </c>
      <c r="C71" t="str">
        <f t="shared" si="5"/>
        <v>1/21</v>
      </c>
      <c r="D71" t="str">
        <f>"84/8582"</f>
        <v>84/8582</v>
      </c>
      <c r="E71">
        <v>0.186818792251851</v>
      </c>
      <c r="F71">
        <v>0.336273826053333</v>
      </c>
      <c r="G71">
        <v>0.28935843010437101</v>
      </c>
      <c r="H71" t="s">
        <v>653</v>
      </c>
      <c r="I71">
        <v>1</v>
      </c>
      <c r="J71" t="str">
        <f t="shared" si="6"/>
        <v/>
      </c>
    </row>
    <row r="72" spans="1:10">
      <c r="A72" t="s">
        <v>714</v>
      </c>
      <c r="B72" t="s">
        <v>715</v>
      </c>
      <c r="C72" t="str">
        <f t="shared" si="5"/>
        <v>1/21</v>
      </c>
      <c r="D72" t="str">
        <f>"87/8582"</f>
        <v>87/8582</v>
      </c>
      <c r="E72">
        <v>0.192833139305635</v>
      </c>
      <c r="F72">
        <v>0.337321142782327</v>
      </c>
      <c r="G72">
        <v>0.29025962996307098</v>
      </c>
      <c r="H72" t="s">
        <v>269</v>
      </c>
      <c r="I72">
        <v>1</v>
      </c>
      <c r="J72" t="str">
        <f t="shared" si="6"/>
        <v/>
      </c>
    </row>
    <row r="73" spans="1:10">
      <c r="A73" t="s">
        <v>716</v>
      </c>
      <c r="B73" t="s">
        <v>717</v>
      </c>
      <c r="C73" t="str">
        <f t="shared" si="5"/>
        <v>1/21</v>
      </c>
      <c r="D73" t="str">
        <f>"87/8582"</f>
        <v>87/8582</v>
      </c>
      <c r="E73">
        <v>0.192833139305635</v>
      </c>
      <c r="F73">
        <v>0.337321142782327</v>
      </c>
      <c r="G73">
        <v>0.29025962996307098</v>
      </c>
      <c r="H73" t="s">
        <v>169</v>
      </c>
      <c r="I73">
        <v>1</v>
      </c>
      <c r="J73" t="str">
        <f t="shared" si="6"/>
        <v/>
      </c>
    </row>
    <row r="74" spans="1:10">
      <c r="A74" t="s">
        <v>718</v>
      </c>
      <c r="B74" t="s">
        <v>719</v>
      </c>
      <c r="C74" t="str">
        <f t="shared" si="5"/>
        <v>1/21</v>
      </c>
      <c r="D74" t="str">
        <f>"89/8582"</f>
        <v>89/8582</v>
      </c>
      <c r="E74">
        <v>0.196819142417724</v>
      </c>
      <c r="F74">
        <v>0.337321142782327</v>
      </c>
      <c r="G74">
        <v>0.29025962996307098</v>
      </c>
      <c r="H74" t="s">
        <v>156</v>
      </c>
      <c r="I74">
        <v>1</v>
      </c>
      <c r="J74" t="str">
        <f t="shared" si="6"/>
        <v/>
      </c>
    </row>
    <row r="75" spans="1:10">
      <c r="A75" t="s">
        <v>436</v>
      </c>
      <c r="B75" t="s">
        <v>437</v>
      </c>
      <c r="C75" t="str">
        <f t="shared" si="5"/>
        <v>1/21</v>
      </c>
      <c r="D75" t="str">
        <f>"91/8582"</f>
        <v>91/8582</v>
      </c>
      <c r="E75">
        <v>0.20078639451329</v>
      </c>
      <c r="F75">
        <v>0.337321142782327</v>
      </c>
      <c r="G75">
        <v>0.29025962996307098</v>
      </c>
      <c r="H75" t="s">
        <v>269</v>
      </c>
      <c r="I75">
        <v>1</v>
      </c>
      <c r="J75" t="str">
        <f t="shared" si="6"/>
        <v/>
      </c>
    </row>
    <row r="76" spans="1:10">
      <c r="A76" t="s">
        <v>720</v>
      </c>
      <c r="B76" t="s">
        <v>721</v>
      </c>
      <c r="C76" t="str">
        <f t="shared" si="5"/>
        <v>1/21</v>
      </c>
      <c r="D76" t="str">
        <f>"91/8582"</f>
        <v>91/8582</v>
      </c>
      <c r="E76">
        <v>0.20078639451329</v>
      </c>
      <c r="F76">
        <v>0.337321142782327</v>
      </c>
      <c r="G76">
        <v>0.29025962996307098</v>
      </c>
      <c r="H76" t="s">
        <v>269</v>
      </c>
      <c r="I76">
        <v>1</v>
      </c>
      <c r="J76" t="str">
        <f t="shared" si="6"/>
        <v/>
      </c>
    </row>
    <row r="77" spans="1:10">
      <c r="A77" t="s">
        <v>724</v>
      </c>
      <c r="B77" t="s">
        <v>725</v>
      </c>
      <c r="C77" t="str">
        <f t="shared" si="5"/>
        <v>1/21</v>
      </c>
      <c r="D77" t="str">
        <f>"95/8582"</f>
        <v>95/8582</v>
      </c>
      <c r="E77">
        <v>0.208664980572207</v>
      </c>
      <c r="F77">
        <v>0.34145178639088503</v>
      </c>
      <c r="G77">
        <v>0.29381398494787903</v>
      </c>
      <c r="H77" t="s">
        <v>156</v>
      </c>
      <c r="I77">
        <v>1</v>
      </c>
      <c r="J77" t="str">
        <f t="shared" si="6"/>
        <v/>
      </c>
    </row>
    <row r="78" spans="1:10">
      <c r="A78" t="s">
        <v>726</v>
      </c>
      <c r="B78" t="s">
        <v>727</v>
      </c>
      <c r="C78" t="str">
        <f t="shared" si="5"/>
        <v>1/21</v>
      </c>
      <c r="D78" t="str">
        <f>"95/8582"</f>
        <v>95/8582</v>
      </c>
      <c r="E78">
        <v>0.208664980572207</v>
      </c>
      <c r="F78">
        <v>0.34145178639088503</v>
      </c>
      <c r="G78">
        <v>0.29381398494787903</v>
      </c>
      <c r="H78" t="s">
        <v>875</v>
      </c>
      <c r="I78">
        <v>1</v>
      </c>
      <c r="J78" t="str">
        <f t="shared" si="6"/>
        <v/>
      </c>
    </row>
    <row r="79" spans="1:10">
      <c r="A79" t="s">
        <v>487</v>
      </c>
      <c r="B79" t="s">
        <v>488</v>
      </c>
      <c r="C79" t="str">
        <f t="shared" si="5"/>
        <v>1/21</v>
      </c>
      <c r="D79" t="str">
        <f>"99/8582"</f>
        <v>99/8582</v>
      </c>
      <c r="E79">
        <v>0.216469563775263</v>
      </c>
      <c r="F79">
        <v>0.34525525361624299</v>
      </c>
      <c r="G79">
        <v>0.29708680971155399</v>
      </c>
      <c r="H79" t="s">
        <v>922</v>
      </c>
      <c r="I79">
        <v>1</v>
      </c>
      <c r="J79" t="str">
        <f t="shared" si="6"/>
        <v/>
      </c>
    </row>
    <row r="80" spans="1:10">
      <c r="A80" t="s">
        <v>489</v>
      </c>
      <c r="B80" t="s">
        <v>490</v>
      </c>
      <c r="C80" t="str">
        <f t="shared" si="5"/>
        <v>1/21</v>
      </c>
      <c r="D80" t="str">
        <f>"99/8582"</f>
        <v>99/8582</v>
      </c>
      <c r="E80">
        <v>0.216469563775263</v>
      </c>
      <c r="F80">
        <v>0.34525525361624299</v>
      </c>
      <c r="G80">
        <v>0.29708680971155399</v>
      </c>
      <c r="H80" t="s">
        <v>889</v>
      </c>
      <c r="I80">
        <v>1</v>
      </c>
      <c r="J80" t="str">
        <f t="shared" si="6"/>
        <v/>
      </c>
    </row>
    <row r="81" spans="1:10">
      <c r="A81" t="s">
        <v>744</v>
      </c>
      <c r="B81" t="s">
        <v>745</v>
      </c>
      <c r="C81" t="str">
        <f t="shared" si="5"/>
        <v>1/21</v>
      </c>
      <c r="D81" t="str">
        <f>"103/8582"</f>
        <v>103/8582</v>
      </c>
      <c r="E81">
        <v>0.22420080478009299</v>
      </c>
      <c r="F81">
        <v>0.349082998465303</v>
      </c>
      <c r="G81">
        <v>0.30038052499520601</v>
      </c>
      <c r="H81" t="s">
        <v>269</v>
      </c>
      <c r="I81">
        <v>1</v>
      </c>
      <c r="J81" t="str">
        <f t="shared" si="6"/>
        <v/>
      </c>
    </row>
    <row r="82" spans="1:10">
      <c r="A82" t="s">
        <v>529</v>
      </c>
      <c r="B82" t="s">
        <v>530</v>
      </c>
      <c r="C82" t="str">
        <f t="shared" si="5"/>
        <v>1/21</v>
      </c>
      <c r="D82" t="str">
        <f>"106/8582"</f>
        <v>106/8582</v>
      </c>
      <c r="E82">
        <v>0.22995149898904901</v>
      </c>
      <c r="F82">
        <v>0.349082998465303</v>
      </c>
      <c r="G82">
        <v>0.30038052499520601</v>
      </c>
      <c r="H82" t="s">
        <v>889</v>
      </c>
      <c r="I82">
        <v>1</v>
      </c>
      <c r="J82" t="str">
        <f t="shared" si="6"/>
        <v/>
      </c>
    </row>
    <row r="83" spans="1:10">
      <c r="A83" t="s">
        <v>750</v>
      </c>
      <c r="B83" t="s">
        <v>751</v>
      </c>
      <c r="C83" t="str">
        <f t="shared" si="5"/>
        <v>1/21</v>
      </c>
      <c r="D83" t="str">
        <f>"106/8582"</f>
        <v>106/8582</v>
      </c>
      <c r="E83">
        <v>0.22995149898904901</v>
      </c>
      <c r="F83">
        <v>0.349082998465303</v>
      </c>
      <c r="G83">
        <v>0.30038052499520601</v>
      </c>
      <c r="H83" t="s">
        <v>269</v>
      </c>
      <c r="I83">
        <v>1</v>
      </c>
      <c r="J83" t="str">
        <f t="shared" si="6"/>
        <v/>
      </c>
    </row>
    <row r="84" spans="1:10">
      <c r="A84" t="s">
        <v>752</v>
      </c>
      <c r="B84" t="s">
        <v>753</v>
      </c>
      <c r="C84" t="str">
        <f t="shared" si="5"/>
        <v>1/21</v>
      </c>
      <c r="D84" t="str">
        <f>"106/8582"</f>
        <v>106/8582</v>
      </c>
      <c r="E84">
        <v>0.22995149898904901</v>
      </c>
      <c r="F84">
        <v>0.349082998465303</v>
      </c>
      <c r="G84">
        <v>0.30038052499520601</v>
      </c>
      <c r="H84" t="s">
        <v>269</v>
      </c>
      <c r="I84">
        <v>1</v>
      </c>
      <c r="J84" t="str">
        <f t="shared" si="6"/>
        <v/>
      </c>
    </row>
    <row r="85" spans="1:10">
      <c r="A85" t="s">
        <v>770</v>
      </c>
      <c r="B85" t="s">
        <v>771</v>
      </c>
      <c r="C85" t="str">
        <f t="shared" si="5"/>
        <v>1/21</v>
      </c>
      <c r="D85" t="str">
        <f>"117/8582"</f>
        <v>117/8582</v>
      </c>
      <c r="E85">
        <v>0.250691986102488</v>
      </c>
      <c r="F85">
        <v>0.37320391563404398</v>
      </c>
      <c r="G85">
        <v>0.32113620142277799</v>
      </c>
      <c r="H85" t="s">
        <v>269</v>
      </c>
      <c r="I85">
        <v>1</v>
      </c>
      <c r="J85" t="str">
        <f t="shared" si="6"/>
        <v/>
      </c>
    </row>
    <row r="86" spans="1:10">
      <c r="A86" t="s">
        <v>774</v>
      </c>
      <c r="B86" t="s">
        <v>775</v>
      </c>
      <c r="C86" t="str">
        <f t="shared" si="5"/>
        <v>1/21</v>
      </c>
      <c r="D86" t="str">
        <f>"120/8582"</f>
        <v>120/8582</v>
      </c>
      <c r="E86">
        <v>0.25625547600520898</v>
      </c>
      <c r="F86">
        <v>0.37320391563404398</v>
      </c>
      <c r="G86">
        <v>0.32113620142277799</v>
      </c>
      <c r="H86" t="s">
        <v>269</v>
      </c>
      <c r="I86">
        <v>1</v>
      </c>
      <c r="J86" t="str">
        <f t="shared" si="6"/>
        <v/>
      </c>
    </row>
    <row r="87" spans="1:10">
      <c r="A87" t="s">
        <v>776</v>
      </c>
      <c r="B87" t="s">
        <v>777</v>
      </c>
      <c r="C87" t="str">
        <f t="shared" si="5"/>
        <v>1/21</v>
      </c>
      <c r="D87" t="str">
        <f>"120/8582"</f>
        <v>120/8582</v>
      </c>
      <c r="E87">
        <v>0.25625547600520898</v>
      </c>
      <c r="F87">
        <v>0.37320391563404398</v>
      </c>
      <c r="G87">
        <v>0.32113620142277799</v>
      </c>
      <c r="H87" t="s">
        <v>269</v>
      </c>
      <c r="I87">
        <v>1</v>
      </c>
      <c r="J87" t="str">
        <f t="shared" si="6"/>
        <v/>
      </c>
    </row>
    <row r="88" spans="1:10">
      <c r="A88" t="s">
        <v>778</v>
      </c>
      <c r="B88" t="s">
        <v>779</v>
      </c>
      <c r="C88" t="str">
        <f t="shared" si="5"/>
        <v>1/21</v>
      </c>
      <c r="D88" t="str">
        <f>"122/8582"</f>
        <v>122/8582</v>
      </c>
      <c r="E88">
        <v>0.25994258908542001</v>
      </c>
      <c r="F88">
        <v>0.37320391563404398</v>
      </c>
      <c r="G88">
        <v>0.32113620142277799</v>
      </c>
      <c r="H88" t="s">
        <v>269</v>
      </c>
      <c r="I88">
        <v>1</v>
      </c>
      <c r="J88" t="str">
        <f t="shared" si="6"/>
        <v/>
      </c>
    </row>
    <row r="89" spans="1:10">
      <c r="A89" t="s">
        <v>780</v>
      </c>
      <c r="B89" t="s">
        <v>781</v>
      </c>
      <c r="C89" t="str">
        <f t="shared" si="5"/>
        <v>1/21</v>
      </c>
      <c r="D89" t="str">
        <f>"124/8582"</f>
        <v>124/8582</v>
      </c>
      <c r="E89">
        <v>0.26361228961452299</v>
      </c>
      <c r="F89">
        <v>0.37320391563404398</v>
      </c>
      <c r="G89">
        <v>0.32113620142277799</v>
      </c>
      <c r="H89" t="s">
        <v>169</v>
      </c>
      <c r="I89">
        <v>1</v>
      </c>
      <c r="J89" t="str">
        <f t="shared" si="6"/>
        <v/>
      </c>
    </row>
    <row r="90" spans="1:10">
      <c r="A90" t="s">
        <v>782</v>
      </c>
      <c r="B90" t="s">
        <v>783</v>
      </c>
      <c r="C90" t="str">
        <f t="shared" si="5"/>
        <v>1/21</v>
      </c>
      <c r="D90" t="str">
        <f>"124/8582"</f>
        <v>124/8582</v>
      </c>
      <c r="E90">
        <v>0.26361228961452299</v>
      </c>
      <c r="F90">
        <v>0.37320391563404398</v>
      </c>
      <c r="G90">
        <v>0.32113620142277799</v>
      </c>
      <c r="H90" t="s">
        <v>269</v>
      </c>
      <c r="I90">
        <v>1</v>
      </c>
      <c r="J90" t="str">
        <f t="shared" si="6"/>
        <v/>
      </c>
    </row>
    <row r="91" spans="1:10">
      <c r="A91" t="s">
        <v>282</v>
      </c>
      <c r="B91" t="s">
        <v>283</v>
      </c>
      <c r="C91" t="str">
        <f t="shared" si="5"/>
        <v>1/21</v>
      </c>
      <c r="D91" t="str">
        <f>"131/8582"</f>
        <v>131/8582</v>
      </c>
      <c r="E91">
        <v>0.27632024275508399</v>
      </c>
      <c r="F91">
        <v>0.38090145679903398</v>
      </c>
      <c r="G91">
        <v>0.327759816627406</v>
      </c>
      <c r="H91" t="s">
        <v>269</v>
      </c>
      <c r="I91">
        <v>1</v>
      </c>
      <c r="J91" t="str">
        <f t="shared" si="6"/>
        <v/>
      </c>
    </row>
    <row r="92" spans="1:10">
      <c r="A92" t="s">
        <v>629</v>
      </c>
      <c r="B92" t="s">
        <v>630</v>
      </c>
      <c r="C92" t="str">
        <f t="shared" si="5"/>
        <v>1/21</v>
      </c>
      <c r="D92" t="str">
        <f>"131/8582"</f>
        <v>131/8582</v>
      </c>
      <c r="E92">
        <v>0.27632024275508399</v>
      </c>
      <c r="F92">
        <v>0.38090145679903398</v>
      </c>
      <c r="G92">
        <v>0.327759816627406</v>
      </c>
      <c r="H92" t="s">
        <v>269</v>
      </c>
      <c r="I92">
        <v>1</v>
      </c>
      <c r="J92" t="str">
        <f t="shared" si="6"/>
        <v/>
      </c>
    </row>
    <row r="93" spans="1:10">
      <c r="A93" t="s">
        <v>633</v>
      </c>
      <c r="B93" t="s">
        <v>634</v>
      </c>
      <c r="C93" t="str">
        <f t="shared" si="5"/>
        <v>1/21</v>
      </c>
      <c r="D93" t="str">
        <f>"132/8582"</f>
        <v>132/8582</v>
      </c>
      <c r="E93">
        <v>0.278118524011993</v>
      </c>
      <c r="F93">
        <v>0.38090145679903398</v>
      </c>
      <c r="G93">
        <v>0.327759816627406</v>
      </c>
      <c r="H93" t="s">
        <v>925</v>
      </c>
      <c r="I93">
        <v>1</v>
      </c>
      <c r="J93" t="str">
        <f t="shared" si="6"/>
        <v/>
      </c>
    </row>
    <row r="94" spans="1:10">
      <c r="A94" t="s">
        <v>640</v>
      </c>
      <c r="B94" t="s">
        <v>641</v>
      </c>
      <c r="C94" t="str">
        <f t="shared" si="5"/>
        <v>1/21</v>
      </c>
      <c r="D94" t="str">
        <f>"134/8582"</f>
        <v>134/8582</v>
      </c>
      <c r="E94">
        <v>0.28170232723629901</v>
      </c>
      <c r="F94">
        <v>0.381661217545953</v>
      </c>
      <c r="G94">
        <v>0.328413579007796</v>
      </c>
      <c r="H94" t="s">
        <v>653</v>
      </c>
      <c r="I94">
        <v>1</v>
      </c>
      <c r="J94" t="str">
        <f t="shared" si="6"/>
        <v/>
      </c>
    </row>
    <row r="95" spans="1:10">
      <c r="A95" t="s">
        <v>792</v>
      </c>
      <c r="B95" t="s">
        <v>793</v>
      </c>
      <c r="C95" t="str">
        <f t="shared" si="5"/>
        <v>1/21</v>
      </c>
      <c r="D95" t="str">
        <f>"138/8582"</f>
        <v>138/8582</v>
      </c>
      <c r="E95">
        <v>0.28881916381543599</v>
      </c>
      <c r="F95">
        <v>0.38714058128452</v>
      </c>
      <c r="G95">
        <v>0.333128486819595</v>
      </c>
      <c r="H95" t="s">
        <v>269</v>
      </c>
      <c r="I95">
        <v>1</v>
      </c>
      <c r="J95" t="str">
        <f t="shared" si="6"/>
        <v/>
      </c>
    </row>
    <row r="96" spans="1:10">
      <c r="A96" t="s">
        <v>55</v>
      </c>
      <c r="B96" t="s">
        <v>56</v>
      </c>
      <c r="C96" t="str">
        <f>"2/21"</f>
        <v>2/21</v>
      </c>
      <c r="D96" t="str">
        <f>"447/8582"</f>
        <v>447/8582</v>
      </c>
      <c r="E96">
        <v>0.29957078708145202</v>
      </c>
      <c r="F96">
        <v>0.39732546497118898</v>
      </c>
      <c r="G96">
        <v>0.34189242182149099</v>
      </c>
      <c r="H96" t="s">
        <v>924</v>
      </c>
      <c r="I96">
        <v>2</v>
      </c>
      <c r="J96" t="str">
        <f t="shared" si="6"/>
        <v/>
      </c>
    </row>
    <row r="97" spans="1:10">
      <c r="A97" t="s">
        <v>67</v>
      </c>
      <c r="B97" t="s">
        <v>68</v>
      </c>
      <c r="C97" t="str">
        <f>"1/21"</f>
        <v>1/21</v>
      </c>
      <c r="D97" t="str">
        <f>"163/8582"</f>
        <v>163/8582</v>
      </c>
      <c r="E97">
        <v>0.33180087401125502</v>
      </c>
      <c r="F97">
        <v>0.43548864713977298</v>
      </c>
      <c r="G97">
        <v>0.37473125025394</v>
      </c>
      <c r="H97" t="s">
        <v>653</v>
      </c>
      <c r="I97">
        <v>1</v>
      </c>
      <c r="J97" t="str">
        <f t="shared" si="6"/>
        <v/>
      </c>
    </row>
    <row r="98" spans="1:10">
      <c r="A98" t="s">
        <v>446</v>
      </c>
      <c r="B98" t="s">
        <v>447</v>
      </c>
      <c r="C98" t="str">
        <f>"2/21"</f>
        <v>2/21</v>
      </c>
      <c r="D98" t="str">
        <f>"492/8582"</f>
        <v>492/8582</v>
      </c>
      <c r="E98">
        <v>0.34097123244171801</v>
      </c>
      <c r="F98">
        <v>0.43938259817499198</v>
      </c>
      <c r="G98">
        <v>0.37808193493754499</v>
      </c>
      <c r="H98" t="s">
        <v>926</v>
      </c>
      <c r="I98">
        <v>2</v>
      </c>
      <c r="J98" t="str">
        <f t="shared" si="6"/>
        <v/>
      </c>
    </row>
    <row r="99" spans="1:10">
      <c r="A99" t="s">
        <v>814</v>
      </c>
      <c r="B99" t="s">
        <v>815</v>
      </c>
      <c r="C99" t="str">
        <f t="shared" ref="C99:C127" si="7">"1/21"</f>
        <v>1/21</v>
      </c>
      <c r="D99" t="str">
        <f>"169/8582"</f>
        <v>169/8582</v>
      </c>
      <c r="E99">
        <v>0.341742020802771</v>
      </c>
      <c r="F99">
        <v>0.43938259817499198</v>
      </c>
      <c r="G99">
        <v>0.37808193493754499</v>
      </c>
      <c r="H99" t="s">
        <v>875</v>
      </c>
      <c r="I99">
        <v>1</v>
      </c>
      <c r="J99" t="str">
        <f t="shared" si="6"/>
        <v/>
      </c>
    </row>
    <row r="100" spans="1:10">
      <c r="A100" t="s">
        <v>816</v>
      </c>
      <c r="B100" t="s">
        <v>817</v>
      </c>
      <c r="C100" t="str">
        <f t="shared" si="7"/>
        <v>1/21</v>
      </c>
      <c r="D100" t="str">
        <f>"175/8582"</f>
        <v>175/8582</v>
      </c>
      <c r="E100">
        <v>0.35154221082197801</v>
      </c>
      <c r="F100">
        <v>0.44661174161794798</v>
      </c>
      <c r="G100">
        <v>0.38430250114159298</v>
      </c>
      <c r="H100" t="s">
        <v>269</v>
      </c>
      <c r="I100">
        <v>1</v>
      </c>
      <c r="J100" t="str">
        <f t="shared" si="6"/>
        <v/>
      </c>
    </row>
    <row r="101" spans="1:10">
      <c r="A101" t="s">
        <v>818</v>
      </c>
      <c r="B101" t="s">
        <v>819</v>
      </c>
      <c r="C101" t="str">
        <f t="shared" si="7"/>
        <v>1/21</v>
      </c>
      <c r="D101" t="str">
        <f>"177/8582"</f>
        <v>177/8582</v>
      </c>
      <c r="E101">
        <v>0.354777946208999</v>
      </c>
      <c r="F101">
        <v>0.44661174161794798</v>
      </c>
      <c r="G101">
        <v>0.38430250114159298</v>
      </c>
      <c r="H101" t="s">
        <v>269</v>
      </c>
      <c r="I101">
        <v>1</v>
      </c>
      <c r="J101" t="str">
        <f t="shared" si="6"/>
        <v/>
      </c>
    </row>
    <row r="102" spans="1:10">
      <c r="A102" t="s">
        <v>823</v>
      </c>
      <c r="B102" t="s">
        <v>824</v>
      </c>
      <c r="C102" t="str">
        <f t="shared" si="7"/>
        <v>1/21</v>
      </c>
      <c r="D102" t="str">
        <f>"179/8582"</f>
        <v>179/8582</v>
      </c>
      <c r="E102">
        <v>0.35799830082073603</v>
      </c>
      <c r="F102">
        <v>0.44661174161794798</v>
      </c>
      <c r="G102">
        <v>0.38430250114159298</v>
      </c>
      <c r="H102" t="s">
        <v>269</v>
      </c>
      <c r="I102">
        <v>1</v>
      </c>
      <c r="J102" t="str">
        <f t="shared" si="6"/>
        <v/>
      </c>
    </row>
    <row r="103" spans="1:10">
      <c r="A103" t="s">
        <v>827</v>
      </c>
      <c r="B103" t="s">
        <v>828</v>
      </c>
      <c r="C103" t="str">
        <f t="shared" si="7"/>
        <v>1/21</v>
      </c>
      <c r="D103" t="str">
        <f>"182/8582"</f>
        <v>182/8582</v>
      </c>
      <c r="E103">
        <v>0.36280014567352697</v>
      </c>
      <c r="F103">
        <v>0.44816488583200398</v>
      </c>
      <c r="G103">
        <v>0.38563895773347101</v>
      </c>
      <c r="H103" t="s">
        <v>269</v>
      </c>
      <c r="I103">
        <v>1</v>
      </c>
      <c r="J103" t="str">
        <f t="shared" si="6"/>
        <v/>
      </c>
    </row>
    <row r="104" spans="1:10">
      <c r="A104" t="s">
        <v>829</v>
      </c>
      <c r="B104" t="s">
        <v>830</v>
      </c>
      <c r="C104" t="str">
        <f t="shared" si="7"/>
        <v>1/21</v>
      </c>
      <c r="D104" t="str">
        <f>"185/8582"</f>
        <v>185/8582</v>
      </c>
      <c r="E104">
        <v>0.36756777323953999</v>
      </c>
      <c r="F104">
        <v>0.44915037845617001</v>
      </c>
      <c r="G104">
        <v>0.38648695890547702</v>
      </c>
      <c r="H104" t="s">
        <v>269</v>
      </c>
      <c r="I104">
        <v>1</v>
      </c>
      <c r="J104" t="str">
        <f t="shared" si="6"/>
        <v/>
      </c>
    </row>
    <row r="105" spans="1:10">
      <c r="A105" t="s">
        <v>831</v>
      </c>
      <c r="B105" t="s">
        <v>832</v>
      </c>
      <c r="C105" t="str">
        <f t="shared" si="7"/>
        <v>1/21</v>
      </c>
      <c r="D105" t="str">
        <f>"187/8582"</f>
        <v>187/8582</v>
      </c>
      <c r="E105">
        <v>0.370727296503506</v>
      </c>
      <c r="F105">
        <v>0.44915037845617001</v>
      </c>
      <c r="G105">
        <v>0.38648695890547702</v>
      </c>
      <c r="H105" t="s">
        <v>269</v>
      </c>
      <c r="I105">
        <v>1</v>
      </c>
      <c r="J105" t="str">
        <f t="shared" si="6"/>
        <v/>
      </c>
    </row>
    <row r="106" spans="1:10">
      <c r="A106" t="s">
        <v>571</v>
      </c>
      <c r="B106" t="s">
        <v>572</v>
      </c>
      <c r="C106" t="str">
        <f t="shared" si="7"/>
        <v>1/21</v>
      </c>
      <c r="D106" t="str">
        <f>"200/8582"</f>
        <v>200/8582</v>
      </c>
      <c r="E106">
        <v>0.39090071006891802</v>
      </c>
      <c r="F106">
        <v>0.469080852082702</v>
      </c>
      <c r="G106">
        <v>0.40363682342955998</v>
      </c>
      <c r="H106" t="s">
        <v>892</v>
      </c>
      <c r="I106">
        <v>1</v>
      </c>
      <c r="J106" t="str">
        <f t="shared" si="6"/>
        <v/>
      </c>
    </row>
    <row r="107" spans="1:10">
      <c r="A107" t="s">
        <v>835</v>
      </c>
      <c r="B107" t="s">
        <v>836</v>
      </c>
      <c r="C107" t="str">
        <f t="shared" si="7"/>
        <v>1/21</v>
      </c>
      <c r="D107" t="str">
        <f>"212/8582"</f>
        <v>212/8582</v>
      </c>
      <c r="E107">
        <v>0.40897439043537998</v>
      </c>
      <c r="F107">
        <v>0.48613936976281003</v>
      </c>
      <c r="G107">
        <v>0.4183154142487</v>
      </c>
      <c r="H107" t="s">
        <v>269</v>
      </c>
      <c r="I107">
        <v>1</v>
      </c>
      <c r="J107" t="str">
        <f t="shared" si="6"/>
        <v/>
      </c>
    </row>
    <row r="108" spans="1:10">
      <c r="A108" t="s">
        <v>748</v>
      </c>
      <c r="B108" t="s">
        <v>749</v>
      </c>
      <c r="C108" t="str">
        <f t="shared" si="7"/>
        <v>1/21</v>
      </c>
      <c r="D108" t="str">
        <f>"218/8582"</f>
        <v>218/8582</v>
      </c>
      <c r="E108">
        <v>0.417818555360012</v>
      </c>
      <c r="F108">
        <v>0.48635826133499899</v>
      </c>
      <c r="G108">
        <v>0.41850376706353298</v>
      </c>
      <c r="H108" t="s">
        <v>269</v>
      </c>
      <c r="I108">
        <v>1</v>
      </c>
      <c r="J108" t="str">
        <f t="shared" si="6"/>
        <v/>
      </c>
    </row>
    <row r="109" spans="1:10">
      <c r="A109" t="s">
        <v>754</v>
      </c>
      <c r="B109" t="s">
        <v>755</v>
      </c>
      <c r="C109" t="str">
        <f t="shared" si="7"/>
        <v>1/21</v>
      </c>
      <c r="D109" t="str">
        <f>"219/8582"</f>
        <v>219/8582</v>
      </c>
      <c r="E109">
        <v>0.41928027347783098</v>
      </c>
      <c r="F109">
        <v>0.48635826133499899</v>
      </c>
      <c r="G109">
        <v>0.41850376706353298</v>
      </c>
      <c r="H109" t="s">
        <v>269</v>
      </c>
      <c r="I109">
        <v>1</v>
      </c>
      <c r="J109" t="str">
        <f t="shared" si="6"/>
        <v/>
      </c>
    </row>
    <row r="110" spans="1:10">
      <c r="A110" t="s">
        <v>840</v>
      </c>
      <c r="B110" t="s">
        <v>841</v>
      </c>
      <c r="C110" t="str">
        <f t="shared" si="7"/>
        <v>1/21</v>
      </c>
      <c r="D110" t="str">
        <f>"220/8582"</f>
        <v>220/8582</v>
      </c>
      <c r="E110">
        <v>0.42073849591678503</v>
      </c>
      <c r="F110">
        <v>0.48635826133499899</v>
      </c>
      <c r="G110">
        <v>0.41850376706353298</v>
      </c>
      <c r="H110" t="s">
        <v>842</v>
      </c>
      <c r="I110">
        <v>1</v>
      </c>
      <c r="J110" t="str">
        <f t="shared" si="6"/>
        <v/>
      </c>
    </row>
    <row r="111" spans="1:10">
      <c r="A111" t="s">
        <v>758</v>
      </c>
      <c r="B111" t="s">
        <v>759</v>
      </c>
      <c r="C111" t="str">
        <f t="shared" si="7"/>
        <v>1/21</v>
      </c>
      <c r="D111" t="str">
        <f>"229/8582"</f>
        <v>229/8582</v>
      </c>
      <c r="E111">
        <v>0.433706497257558</v>
      </c>
      <c r="F111">
        <v>0.49393157491983503</v>
      </c>
      <c r="G111">
        <v>0.42502048635541401</v>
      </c>
      <c r="H111" t="s">
        <v>169</v>
      </c>
      <c r="I111">
        <v>1</v>
      </c>
      <c r="J111" t="str">
        <f t="shared" si="6"/>
        <v/>
      </c>
    </row>
    <row r="112" spans="1:10">
      <c r="A112" t="s">
        <v>764</v>
      </c>
      <c r="B112" t="s">
        <v>765</v>
      </c>
      <c r="C112" t="str">
        <f t="shared" si="7"/>
        <v>1/21</v>
      </c>
      <c r="D112" t="str">
        <f>"230/8582"</f>
        <v>230/8582</v>
      </c>
      <c r="E112">
        <v>0.435130196953188</v>
      </c>
      <c r="F112">
        <v>0.49393157491983503</v>
      </c>
      <c r="G112">
        <v>0.42502048635541401</v>
      </c>
      <c r="H112" t="s">
        <v>889</v>
      </c>
      <c r="I112">
        <v>1</v>
      </c>
      <c r="J112" t="str">
        <f t="shared" si="6"/>
        <v/>
      </c>
    </row>
    <row r="113" spans="1:10">
      <c r="A113" t="s">
        <v>417</v>
      </c>
      <c r="B113" t="s">
        <v>418</v>
      </c>
      <c r="C113" t="str">
        <f t="shared" si="7"/>
        <v>1/21</v>
      </c>
      <c r="D113" t="str">
        <f>"238/8582"</f>
        <v>238/8582</v>
      </c>
      <c r="E113">
        <v>0.44639771124013</v>
      </c>
      <c r="F113">
        <v>0.50219742514514598</v>
      </c>
      <c r="G113">
        <v>0.43213312272305798</v>
      </c>
      <c r="H113" t="s">
        <v>269</v>
      </c>
      <c r="I113">
        <v>1</v>
      </c>
      <c r="J113" t="str">
        <f t="shared" si="6"/>
        <v/>
      </c>
    </row>
    <row r="114" spans="1:10">
      <c r="A114" t="s">
        <v>443</v>
      </c>
      <c r="B114" t="s">
        <v>444</v>
      </c>
      <c r="C114" t="str">
        <f t="shared" si="7"/>
        <v>1/21</v>
      </c>
      <c r="D114" t="str">
        <f>"246/8582"</f>
        <v>246/8582</v>
      </c>
      <c r="E114">
        <v>0.45745097001616403</v>
      </c>
      <c r="F114">
        <v>0.51007807276138595</v>
      </c>
      <c r="G114">
        <v>0.438914298199021</v>
      </c>
      <c r="H114" t="s">
        <v>156</v>
      </c>
      <c r="I114">
        <v>1</v>
      </c>
      <c r="J114" t="str">
        <f t="shared" si="6"/>
        <v/>
      </c>
    </row>
    <row r="115" spans="1:10">
      <c r="A115" t="s">
        <v>41</v>
      </c>
      <c r="B115" t="s">
        <v>42</v>
      </c>
      <c r="C115" t="str">
        <f t="shared" si="7"/>
        <v>1/21</v>
      </c>
      <c r="D115" t="str">
        <f>"249/8582"</f>
        <v>249/8582</v>
      </c>
      <c r="E115">
        <v>0.46154149715232001</v>
      </c>
      <c r="F115">
        <v>0.51012481264203702</v>
      </c>
      <c r="G115">
        <v>0.43895451714394201</v>
      </c>
      <c r="H115" t="s">
        <v>269</v>
      </c>
      <c r="I115">
        <v>1</v>
      </c>
      <c r="J115" t="str">
        <f t="shared" si="6"/>
        <v/>
      </c>
    </row>
    <row r="116" spans="1:10">
      <c r="A116" t="s">
        <v>788</v>
      </c>
      <c r="B116" t="s">
        <v>789</v>
      </c>
      <c r="C116" t="str">
        <f t="shared" si="7"/>
        <v>1/21</v>
      </c>
      <c r="D116" t="str">
        <f>"256/8582"</f>
        <v>256/8582</v>
      </c>
      <c r="E116">
        <v>0.47097214231662199</v>
      </c>
      <c r="F116">
        <v>0.51602165158169</v>
      </c>
      <c r="G116">
        <v>0.44402865591406898</v>
      </c>
      <c r="H116" t="s">
        <v>889</v>
      </c>
      <c r="I116">
        <v>1</v>
      </c>
      <c r="J116" t="str">
        <f t="shared" si="6"/>
        <v/>
      </c>
    </row>
    <row r="117" spans="1:10">
      <c r="A117" t="s">
        <v>796</v>
      </c>
      <c r="B117" t="s">
        <v>797</v>
      </c>
      <c r="C117" t="str">
        <f t="shared" si="7"/>
        <v>1/21</v>
      </c>
      <c r="D117" t="str">
        <f>"274/8582"</f>
        <v>274/8582</v>
      </c>
      <c r="E117">
        <v>0.494505449729291</v>
      </c>
      <c r="F117">
        <v>0.53713522987836804</v>
      </c>
      <c r="G117">
        <v>0.46219656372156998</v>
      </c>
      <c r="H117" t="s">
        <v>892</v>
      </c>
      <c r="I117">
        <v>1</v>
      </c>
      <c r="J117" t="str">
        <f t="shared" si="6"/>
        <v/>
      </c>
    </row>
    <row r="118" spans="1:10">
      <c r="A118" t="s">
        <v>806</v>
      </c>
      <c r="B118" t="s">
        <v>807</v>
      </c>
      <c r="C118" t="str">
        <f t="shared" si="7"/>
        <v>1/21</v>
      </c>
      <c r="D118" t="str">
        <f>"285/8582"</f>
        <v>285/8582</v>
      </c>
      <c r="E118">
        <v>0.50839244696572605</v>
      </c>
      <c r="F118">
        <v>0.54749955827078201</v>
      </c>
      <c r="G118">
        <v>0.471114908119386</v>
      </c>
      <c r="H118" t="s">
        <v>842</v>
      </c>
      <c r="I118">
        <v>1</v>
      </c>
      <c r="J118" t="str">
        <f t="shared" si="6"/>
        <v/>
      </c>
    </row>
    <row r="119" spans="1:10">
      <c r="A119" t="s">
        <v>849</v>
      </c>
      <c r="B119" t="s">
        <v>850</v>
      </c>
      <c r="C119" t="str">
        <f t="shared" si="7"/>
        <v>1/21</v>
      </c>
      <c r="D119" t="str">
        <f>"307/8582"</f>
        <v>307/8582</v>
      </c>
      <c r="E119">
        <v>0.53508406262620101</v>
      </c>
      <c r="F119">
        <v>0.571360948227978</v>
      </c>
      <c r="G119">
        <v>0.49164726539249498</v>
      </c>
      <c r="H119" t="s">
        <v>892</v>
      </c>
      <c r="I119">
        <v>1</v>
      </c>
      <c r="J119" t="str">
        <f t="shared" si="6"/>
        <v/>
      </c>
    </row>
    <row r="120" spans="1:10">
      <c r="A120" t="s">
        <v>833</v>
      </c>
      <c r="B120" t="s">
        <v>834</v>
      </c>
      <c r="C120" t="str">
        <f t="shared" si="7"/>
        <v>1/21</v>
      </c>
      <c r="D120" t="str">
        <f>"342/8582"</f>
        <v>342/8582</v>
      </c>
      <c r="E120">
        <v>0.57472393910581498</v>
      </c>
      <c r="F120">
        <v>0.60853122964145201</v>
      </c>
      <c r="G120">
        <v>0.52363171807075604</v>
      </c>
      <c r="H120" t="s">
        <v>842</v>
      </c>
      <c r="I120">
        <v>1</v>
      </c>
      <c r="J120" t="str">
        <f t="shared" si="6"/>
        <v/>
      </c>
    </row>
    <row r="121" spans="1:10">
      <c r="A121" t="s">
        <v>843</v>
      </c>
      <c r="B121" t="s">
        <v>844</v>
      </c>
      <c r="C121" t="str">
        <f t="shared" si="7"/>
        <v>1/21</v>
      </c>
      <c r="D121" t="str">
        <f>"382/8582"</f>
        <v>382/8582</v>
      </c>
      <c r="E121">
        <v>0.61608391343475499</v>
      </c>
      <c r="F121">
        <v>0.64688810910649297</v>
      </c>
      <c r="G121">
        <v>0.55663722003315597</v>
      </c>
      <c r="H121" t="s">
        <v>269</v>
      </c>
      <c r="I121">
        <v>1</v>
      </c>
      <c r="J121" t="str">
        <f t="shared" si="6"/>
        <v/>
      </c>
    </row>
    <row r="122" spans="1:10">
      <c r="A122" t="s">
        <v>38</v>
      </c>
      <c r="B122" t="s">
        <v>39</v>
      </c>
      <c r="C122" t="str">
        <f t="shared" si="7"/>
        <v>1/21</v>
      </c>
      <c r="D122" t="str">
        <f>"395/8582"</f>
        <v>395/8582</v>
      </c>
      <c r="E122">
        <v>0.62868002043985405</v>
      </c>
      <c r="F122">
        <v>0.65418689919113404</v>
      </c>
      <c r="G122">
        <v>0.56291771609596397</v>
      </c>
      <c r="H122" t="s">
        <v>653</v>
      </c>
      <c r="I122">
        <v>1</v>
      </c>
      <c r="J122" t="str">
        <f t="shared" si="6"/>
        <v/>
      </c>
    </row>
    <row r="123" spans="1:10">
      <c r="A123" t="s">
        <v>214</v>
      </c>
      <c r="B123" t="s">
        <v>215</v>
      </c>
      <c r="C123" t="str">
        <f t="shared" si="7"/>
        <v>1/21</v>
      </c>
      <c r="D123" t="str">
        <f>"400/8582"</f>
        <v>400/8582</v>
      </c>
      <c r="E123">
        <v>0.63341906112157398</v>
      </c>
      <c r="F123">
        <v>0.65418689919113404</v>
      </c>
      <c r="G123">
        <v>0.56291771609596397</v>
      </c>
      <c r="H123" t="s">
        <v>156</v>
      </c>
      <c r="I123">
        <v>1</v>
      </c>
      <c r="J123" t="str">
        <f t="shared" si="6"/>
        <v/>
      </c>
    </row>
    <row r="124" spans="1:10">
      <c r="A124" t="s">
        <v>820</v>
      </c>
      <c r="B124" t="s">
        <v>821</v>
      </c>
      <c r="C124" t="str">
        <f t="shared" si="7"/>
        <v>1/21</v>
      </c>
      <c r="D124" t="str">
        <f>"440/8582"</f>
        <v>440/8582</v>
      </c>
      <c r="E124">
        <v>0.66931148901077198</v>
      </c>
      <c r="F124">
        <v>0.68063998815354299</v>
      </c>
      <c r="G124">
        <v>0.58568019030756002</v>
      </c>
      <c r="H124" t="s">
        <v>269</v>
      </c>
      <c r="I124">
        <v>1</v>
      </c>
      <c r="J124" t="str">
        <f t="shared" si="6"/>
        <v/>
      </c>
    </row>
    <row r="125" spans="1:10">
      <c r="A125" t="s">
        <v>825</v>
      </c>
      <c r="B125" t="s">
        <v>826</v>
      </c>
      <c r="C125" t="str">
        <f t="shared" si="7"/>
        <v>1/21</v>
      </c>
      <c r="D125" t="str">
        <f>"443/8582"</f>
        <v>443/8582</v>
      </c>
      <c r="E125">
        <v>0.67186396194680298</v>
      </c>
      <c r="F125">
        <v>0.68063998815354299</v>
      </c>
      <c r="G125">
        <v>0.58568019030756002</v>
      </c>
      <c r="H125" t="s">
        <v>269</v>
      </c>
      <c r="I125">
        <v>1</v>
      </c>
      <c r="J125" t="str">
        <f t="shared" si="6"/>
        <v/>
      </c>
    </row>
    <row r="126" spans="1:10">
      <c r="A126" t="s">
        <v>761</v>
      </c>
      <c r="B126" t="s">
        <v>762</v>
      </c>
      <c r="C126" t="str">
        <f t="shared" si="7"/>
        <v>1/21</v>
      </c>
      <c r="D126" t="str">
        <f>"447/8582"</f>
        <v>447/8582</v>
      </c>
      <c r="E126">
        <v>0.67523808348565795</v>
      </c>
      <c r="F126">
        <v>0.68063998815354299</v>
      </c>
      <c r="G126">
        <v>0.58568019030756002</v>
      </c>
      <c r="H126" t="s">
        <v>269</v>
      </c>
      <c r="I126">
        <v>1</v>
      </c>
      <c r="J126" t="str">
        <f t="shared" si="6"/>
        <v/>
      </c>
    </row>
    <row r="127" spans="1:10">
      <c r="A127" t="s">
        <v>837</v>
      </c>
      <c r="B127" t="s">
        <v>838</v>
      </c>
      <c r="C127" t="str">
        <f t="shared" si="7"/>
        <v>1/21</v>
      </c>
      <c r="D127" t="str">
        <f>"498/8582"</f>
        <v>498/8582</v>
      </c>
      <c r="E127">
        <v>0.71546352466501695</v>
      </c>
      <c r="F127">
        <v>0.71546352466501695</v>
      </c>
      <c r="G127">
        <v>0.61564530526730799</v>
      </c>
      <c r="H127" t="s">
        <v>269</v>
      </c>
      <c r="I127">
        <v>1</v>
      </c>
      <c r="J127" t="str">
        <f t="shared" si="6"/>
        <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9A26B-33FA-4393-8A5C-95AA56FA84BA}">
  <dimension ref="A1:J163"/>
  <sheetViews>
    <sheetView workbookViewId="0"/>
  </sheetViews>
  <sheetFormatPr defaultRowHeight="15"/>
  <sheetData>
    <row r="1" spans="1:10">
      <c r="A1" t="s">
        <v>19</v>
      </c>
      <c r="B1" t="s">
        <v>7</v>
      </c>
      <c r="C1" t="str">
        <f>"GeneRatio"</f>
        <v>GeneRatio</v>
      </c>
      <c r="D1" t="str">
        <f>"BgRatio"</f>
        <v>BgRatio</v>
      </c>
      <c r="E1" t="s">
        <v>26</v>
      </c>
      <c r="F1" t="s">
        <v>28</v>
      </c>
      <c r="G1" t="s">
        <v>30</v>
      </c>
      <c r="H1" t="s">
        <v>32</v>
      </c>
      <c r="I1" t="s">
        <v>34</v>
      </c>
      <c r="J1" t="s">
        <v>36</v>
      </c>
    </row>
    <row r="2" spans="1:10">
      <c r="A2" t="s">
        <v>927</v>
      </c>
      <c r="B2" t="s">
        <v>928</v>
      </c>
      <c r="C2" t="str">
        <f>"2/38"</f>
        <v>2/38</v>
      </c>
      <c r="D2" t="str">
        <f>"11/8582"</f>
        <v>11/8582</v>
      </c>
      <c r="E2">
        <v>1.0239637271923199E-3</v>
      </c>
      <c r="F2">
        <v>0.146065118993051</v>
      </c>
      <c r="G2">
        <v>0.131923661728617</v>
      </c>
      <c r="H2" t="s">
        <v>929</v>
      </c>
      <c r="I2">
        <v>2</v>
      </c>
      <c r="J2" t="str">
        <f t="shared" ref="J2:J65" si="0">IF(F2&lt;0.05,"*","")</f>
        <v/>
      </c>
    </row>
    <row r="3" spans="1:10">
      <c r="A3" t="s">
        <v>930</v>
      </c>
      <c r="B3" t="s">
        <v>931</v>
      </c>
      <c r="C3" t="str">
        <f>"3/38"</f>
        <v>3/38</v>
      </c>
      <c r="D3" t="str">
        <f>"61/8582"</f>
        <v>61/8582</v>
      </c>
      <c r="E3">
        <v>2.41500975537178E-3</v>
      </c>
      <c r="F3">
        <v>0.146065118993051</v>
      </c>
      <c r="G3">
        <v>0.131923661728617</v>
      </c>
      <c r="H3" t="s">
        <v>932</v>
      </c>
      <c r="I3">
        <v>3</v>
      </c>
      <c r="J3" t="str">
        <f t="shared" si="0"/>
        <v/>
      </c>
    </row>
    <row r="4" spans="1:10">
      <c r="A4" t="s">
        <v>746</v>
      </c>
      <c r="B4" s="9" t="s">
        <v>747</v>
      </c>
      <c r="C4" t="str">
        <f>"6/38"</f>
        <v>6/38</v>
      </c>
      <c r="D4" t="str">
        <f>"323/8582"</f>
        <v>323/8582</v>
      </c>
      <c r="E4">
        <v>2.7049096109824301E-3</v>
      </c>
      <c r="F4">
        <v>0.146065118993051</v>
      </c>
      <c r="G4">
        <v>0.131923661728617</v>
      </c>
      <c r="H4" t="s">
        <v>933</v>
      </c>
      <c r="I4">
        <v>6</v>
      </c>
      <c r="J4" t="str">
        <f t="shared" si="0"/>
        <v/>
      </c>
    </row>
    <row r="5" spans="1:10">
      <c r="A5" t="s">
        <v>934</v>
      </c>
      <c r="B5" t="s">
        <v>935</v>
      </c>
      <c r="C5" t="str">
        <f>"3/38"</f>
        <v>3/38</v>
      </c>
      <c r="D5" t="str">
        <f>"77/8582"</f>
        <v>77/8582</v>
      </c>
      <c r="E5">
        <v>4.6754430195730104E-3</v>
      </c>
      <c r="F5">
        <v>0.181436666926927</v>
      </c>
      <c r="G5">
        <v>0.16387067383263801</v>
      </c>
      <c r="H5" t="s">
        <v>932</v>
      </c>
      <c r="I5">
        <v>3</v>
      </c>
      <c r="J5" t="str">
        <f t="shared" si="0"/>
        <v/>
      </c>
    </row>
    <row r="6" spans="1:10">
      <c r="A6" t="s">
        <v>67</v>
      </c>
      <c r="B6" t="s">
        <v>68</v>
      </c>
      <c r="C6" t="str">
        <f>"4/38"</f>
        <v>4/38</v>
      </c>
      <c r="D6" t="str">
        <f>"163/8582"</f>
        <v>163/8582</v>
      </c>
      <c r="E6">
        <v>5.5998971273743103E-3</v>
      </c>
      <c r="F6">
        <v>0.181436666926927</v>
      </c>
      <c r="G6">
        <v>0.16387067383263801</v>
      </c>
      <c r="H6" t="s">
        <v>936</v>
      </c>
      <c r="I6">
        <v>4</v>
      </c>
      <c r="J6" t="str">
        <f t="shared" si="0"/>
        <v/>
      </c>
    </row>
    <row r="7" spans="1:10">
      <c r="A7" t="s">
        <v>937</v>
      </c>
      <c r="B7" t="s">
        <v>938</v>
      </c>
      <c r="C7" t="str">
        <f>"2/38"</f>
        <v>2/38</v>
      </c>
      <c r="D7" t="str">
        <f>"31/8582"</f>
        <v>31/8582</v>
      </c>
      <c r="E7">
        <v>8.1877525857078498E-3</v>
      </c>
      <c r="F7">
        <v>0.20155954137160401</v>
      </c>
      <c r="G7">
        <v>0.18204532976382701</v>
      </c>
      <c r="H7" t="s">
        <v>939</v>
      </c>
      <c r="I7">
        <v>2</v>
      </c>
      <c r="J7" t="str">
        <f t="shared" si="0"/>
        <v/>
      </c>
    </row>
    <row r="8" spans="1:10">
      <c r="A8" t="s">
        <v>940</v>
      </c>
      <c r="B8" t="s">
        <v>941</v>
      </c>
      <c r="C8" t="str">
        <f>"2/38"</f>
        <v>2/38</v>
      </c>
      <c r="D8" t="str">
        <f>"32/8582"</f>
        <v>32/8582</v>
      </c>
      <c r="E8">
        <v>8.7093628987730196E-3</v>
      </c>
      <c r="F8">
        <v>0.20155954137160401</v>
      </c>
      <c r="G8">
        <v>0.18204532976382701</v>
      </c>
      <c r="H8" t="s">
        <v>942</v>
      </c>
      <c r="I8">
        <v>2</v>
      </c>
      <c r="J8" t="str">
        <f t="shared" si="0"/>
        <v/>
      </c>
    </row>
    <row r="9" spans="1:10">
      <c r="A9" t="s">
        <v>943</v>
      </c>
      <c r="B9" t="s">
        <v>944</v>
      </c>
      <c r="C9" t="str">
        <f>"2/38"</f>
        <v>2/38</v>
      </c>
      <c r="D9" t="str">
        <f>"35/8582"</f>
        <v>35/8582</v>
      </c>
      <c r="E9">
        <v>1.03610204100238E-2</v>
      </c>
      <c r="F9">
        <v>0.207597060588747</v>
      </c>
      <c r="G9">
        <v>0.18749831982999299</v>
      </c>
      <c r="H9" t="s">
        <v>929</v>
      </c>
      <c r="I9">
        <v>2</v>
      </c>
      <c r="J9" t="str">
        <f t="shared" si="0"/>
        <v/>
      </c>
    </row>
    <row r="10" spans="1:10">
      <c r="A10" t="s">
        <v>548</v>
      </c>
      <c r="B10" t="s">
        <v>549</v>
      </c>
      <c r="C10" t="str">
        <f>"2/38"</f>
        <v>2/38</v>
      </c>
      <c r="D10" t="str">
        <f>"37/8582"</f>
        <v>37/8582</v>
      </c>
      <c r="E10">
        <v>1.15331700327082E-2</v>
      </c>
      <c r="F10">
        <v>0.207597060588747</v>
      </c>
      <c r="G10">
        <v>0.18749831982999299</v>
      </c>
      <c r="H10" t="s">
        <v>945</v>
      </c>
      <c r="I10">
        <v>2</v>
      </c>
      <c r="J10" t="str">
        <f t="shared" si="0"/>
        <v/>
      </c>
    </row>
    <row r="11" spans="1:10">
      <c r="A11" t="s">
        <v>946</v>
      </c>
      <c r="B11" t="s">
        <v>947</v>
      </c>
      <c r="C11" t="str">
        <f>"2/38"</f>
        <v>2/38</v>
      </c>
      <c r="D11" t="str">
        <f>"40/8582"</f>
        <v>40/8582</v>
      </c>
      <c r="E11">
        <v>1.33953766585173E-2</v>
      </c>
      <c r="F11">
        <v>0.217005101867979</v>
      </c>
      <c r="G11">
        <v>0.19599551110883101</v>
      </c>
      <c r="H11" t="s">
        <v>948</v>
      </c>
      <c r="I11">
        <v>2</v>
      </c>
      <c r="J11" t="str">
        <f t="shared" si="0"/>
        <v/>
      </c>
    </row>
    <row r="12" spans="1:10">
      <c r="A12" t="s">
        <v>640</v>
      </c>
      <c r="B12" t="s">
        <v>641</v>
      </c>
      <c r="C12" t="str">
        <f>"3/38"</f>
        <v>3/38</v>
      </c>
      <c r="D12" t="str">
        <f>"134/8582"</f>
        <v>134/8582</v>
      </c>
      <c r="E12">
        <v>2.10901467524411E-2</v>
      </c>
      <c r="F12">
        <v>0.30363128052021299</v>
      </c>
      <c r="G12">
        <v>0.27423487974210298</v>
      </c>
      <c r="H12" t="s">
        <v>949</v>
      </c>
      <c r="I12">
        <v>3</v>
      </c>
      <c r="J12" t="str">
        <f t="shared" si="0"/>
        <v/>
      </c>
    </row>
    <row r="13" spans="1:10">
      <c r="A13" t="s">
        <v>950</v>
      </c>
      <c r="B13" t="s">
        <v>951</v>
      </c>
      <c r="C13" t="str">
        <f>"2/38"</f>
        <v>2/38</v>
      </c>
      <c r="D13" t="str">
        <f>"53/8582"</f>
        <v>53/8582</v>
      </c>
      <c r="E13">
        <v>2.2828811629754999E-2</v>
      </c>
      <c r="F13">
        <v>0.30363128052021299</v>
      </c>
      <c r="G13">
        <v>0.27423487974210298</v>
      </c>
      <c r="H13" t="s">
        <v>952</v>
      </c>
      <c r="I13">
        <v>2</v>
      </c>
      <c r="J13" t="str">
        <f t="shared" si="0"/>
        <v/>
      </c>
    </row>
    <row r="14" spans="1:10">
      <c r="A14" t="s">
        <v>214</v>
      </c>
      <c r="B14" t="s">
        <v>215</v>
      </c>
      <c r="C14" t="str">
        <f>"5/38"</f>
        <v>5/38</v>
      </c>
      <c r="D14" t="str">
        <f>"400/8582"</f>
        <v>400/8582</v>
      </c>
      <c r="E14">
        <v>3.0355799572011101E-2</v>
      </c>
      <c r="F14">
        <v>0.30363128052021299</v>
      </c>
      <c r="G14">
        <v>0.27423487974210298</v>
      </c>
      <c r="H14" t="s">
        <v>953</v>
      </c>
      <c r="I14">
        <v>5</v>
      </c>
      <c r="J14" t="str">
        <f t="shared" si="0"/>
        <v/>
      </c>
    </row>
    <row r="15" spans="1:10">
      <c r="A15" t="s">
        <v>954</v>
      </c>
      <c r="B15" t="s">
        <v>955</v>
      </c>
      <c r="C15" t="str">
        <f>"2/38"</f>
        <v>2/38</v>
      </c>
      <c r="D15" t="str">
        <f>"66/8582"</f>
        <v>66/8582</v>
      </c>
      <c r="E15">
        <v>3.4284096264704203E-2</v>
      </c>
      <c r="F15">
        <v>0.30363128052021299</v>
      </c>
      <c r="G15">
        <v>0.27423487974210298</v>
      </c>
      <c r="H15" t="s">
        <v>939</v>
      </c>
      <c r="I15">
        <v>2</v>
      </c>
      <c r="J15" t="str">
        <f t="shared" si="0"/>
        <v/>
      </c>
    </row>
    <row r="16" spans="1:10">
      <c r="A16" t="s">
        <v>702</v>
      </c>
      <c r="B16" t="s">
        <v>703</v>
      </c>
      <c r="C16" t="str">
        <f>"2/38"</f>
        <v>2/38</v>
      </c>
      <c r="D16" t="str">
        <f>"74/8582"</f>
        <v>74/8582</v>
      </c>
      <c r="E16">
        <v>4.22316698562957E-2</v>
      </c>
      <c r="F16">
        <v>0.30363128052021299</v>
      </c>
      <c r="G16">
        <v>0.27423487974210298</v>
      </c>
      <c r="H16" t="s">
        <v>956</v>
      </c>
      <c r="I16">
        <v>2</v>
      </c>
      <c r="J16" t="str">
        <f t="shared" si="0"/>
        <v/>
      </c>
    </row>
    <row r="17" spans="1:10">
      <c r="A17" t="s">
        <v>957</v>
      </c>
      <c r="B17" t="s">
        <v>958</v>
      </c>
      <c r="C17" t="str">
        <f t="shared" ref="C17:C25" si="1">"1/38"</f>
        <v>1/38</v>
      </c>
      <c r="D17" t="str">
        <f>"10/8582"</f>
        <v>10/8582</v>
      </c>
      <c r="E17">
        <v>4.3429112720005901E-2</v>
      </c>
      <c r="F17">
        <v>0.30363128052021299</v>
      </c>
      <c r="G17">
        <v>0.27423487974210298</v>
      </c>
      <c r="H17" t="s">
        <v>959</v>
      </c>
      <c r="I17">
        <v>1</v>
      </c>
      <c r="J17" t="str">
        <f t="shared" si="0"/>
        <v/>
      </c>
    </row>
    <row r="18" spans="1:10">
      <c r="A18" t="s">
        <v>960</v>
      </c>
      <c r="B18" t="s">
        <v>961</v>
      </c>
      <c r="C18" t="str">
        <f t="shared" si="1"/>
        <v>1/38</v>
      </c>
      <c r="D18" t="str">
        <f>"10/8582"</f>
        <v>10/8582</v>
      </c>
      <c r="E18">
        <v>4.3429112720005901E-2</v>
      </c>
      <c r="F18">
        <v>0.30363128052021299</v>
      </c>
      <c r="G18">
        <v>0.27423487974210298</v>
      </c>
      <c r="H18" t="s">
        <v>962</v>
      </c>
      <c r="I18">
        <v>1</v>
      </c>
      <c r="J18" t="str">
        <f t="shared" si="0"/>
        <v/>
      </c>
    </row>
    <row r="19" spans="1:10">
      <c r="A19" t="s">
        <v>160</v>
      </c>
      <c r="B19" t="s">
        <v>161</v>
      </c>
      <c r="C19" t="str">
        <f t="shared" si="1"/>
        <v>1/38</v>
      </c>
      <c r="D19" t="str">
        <f t="shared" ref="D19:D24" si="2">"11/8582"</f>
        <v>11/8582</v>
      </c>
      <c r="E19">
        <v>4.76696276192871E-2</v>
      </c>
      <c r="F19">
        <v>0.30363128052021299</v>
      </c>
      <c r="G19">
        <v>0.27423487974210298</v>
      </c>
      <c r="H19" t="s">
        <v>963</v>
      </c>
      <c r="I19">
        <v>1</v>
      </c>
      <c r="J19" t="str">
        <f t="shared" si="0"/>
        <v/>
      </c>
    </row>
    <row r="20" spans="1:10">
      <c r="A20" t="s">
        <v>964</v>
      </c>
      <c r="B20" t="s">
        <v>965</v>
      </c>
      <c r="C20" t="str">
        <f t="shared" si="1"/>
        <v>1/38</v>
      </c>
      <c r="D20" t="str">
        <f t="shared" si="2"/>
        <v>11/8582</v>
      </c>
      <c r="E20">
        <v>4.76696276192871E-2</v>
      </c>
      <c r="F20">
        <v>0.30363128052021299</v>
      </c>
      <c r="G20">
        <v>0.27423487974210298</v>
      </c>
      <c r="H20" t="s">
        <v>963</v>
      </c>
      <c r="I20">
        <v>1</v>
      </c>
      <c r="J20" t="str">
        <f t="shared" si="0"/>
        <v/>
      </c>
    </row>
    <row r="21" spans="1:10">
      <c r="A21" t="s">
        <v>163</v>
      </c>
      <c r="B21" t="s">
        <v>164</v>
      </c>
      <c r="C21" t="str">
        <f t="shared" si="1"/>
        <v>1/38</v>
      </c>
      <c r="D21" t="str">
        <f t="shared" si="2"/>
        <v>11/8582</v>
      </c>
      <c r="E21">
        <v>4.76696276192871E-2</v>
      </c>
      <c r="F21">
        <v>0.30363128052021299</v>
      </c>
      <c r="G21">
        <v>0.27423487974210298</v>
      </c>
      <c r="H21" t="s">
        <v>963</v>
      </c>
      <c r="I21">
        <v>1</v>
      </c>
      <c r="J21" t="str">
        <f t="shared" si="0"/>
        <v/>
      </c>
    </row>
    <row r="22" spans="1:10">
      <c r="A22" t="s">
        <v>966</v>
      </c>
      <c r="B22" t="s">
        <v>967</v>
      </c>
      <c r="C22" t="str">
        <f t="shared" si="1"/>
        <v>1/38</v>
      </c>
      <c r="D22" t="str">
        <f t="shared" si="2"/>
        <v>11/8582</v>
      </c>
      <c r="E22">
        <v>4.76696276192871E-2</v>
      </c>
      <c r="F22">
        <v>0.30363128052021299</v>
      </c>
      <c r="G22">
        <v>0.27423487974210298</v>
      </c>
      <c r="H22" t="s">
        <v>968</v>
      </c>
      <c r="I22">
        <v>1</v>
      </c>
      <c r="J22" t="str">
        <f t="shared" si="0"/>
        <v/>
      </c>
    </row>
    <row r="23" spans="1:10">
      <c r="A23" t="s">
        <v>969</v>
      </c>
      <c r="B23" t="s">
        <v>970</v>
      </c>
      <c r="C23" t="str">
        <f t="shared" si="1"/>
        <v>1/38</v>
      </c>
      <c r="D23" t="str">
        <f t="shared" si="2"/>
        <v>11/8582</v>
      </c>
      <c r="E23">
        <v>4.76696276192871E-2</v>
      </c>
      <c r="F23">
        <v>0.30363128052021299</v>
      </c>
      <c r="G23">
        <v>0.27423487974210298</v>
      </c>
      <c r="H23" t="s">
        <v>971</v>
      </c>
      <c r="I23">
        <v>1</v>
      </c>
      <c r="J23" t="str">
        <f t="shared" si="0"/>
        <v/>
      </c>
    </row>
    <row r="24" spans="1:10">
      <c r="A24" t="s">
        <v>170</v>
      </c>
      <c r="B24" t="s">
        <v>171</v>
      </c>
      <c r="C24" t="str">
        <f t="shared" si="1"/>
        <v>1/38</v>
      </c>
      <c r="D24" t="str">
        <f t="shared" si="2"/>
        <v>11/8582</v>
      </c>
      <c r="E24">
        <v>4.76696276192871E-2</v>
      </c>
      <c r="F24">
        <v>0.30363128052021299</v>
      </c>
      <c r="G24">
        <v>0.27423487974210298</v>
      </c>
      <c r="H24" t="s">
        <v>963</v>
      </c>
      <c r="I24">
        <v>1</v>
      </c>
      <c r="J24" t="str">
        <f t="shared" si="0"/>
        <v/>
      </c>
    </row>
    <row r="25" spans="1:10">
      <c r="A25" t="s">
        <v>972</v>
      </c>
      <c r="B25" t="s">
        <v>973</v>
      </c>
      <c r="C25" t="str">
        <f t="shared" si="1"/>
        <v>1/38</v>
      </c>
      <c r="D25" t="str">
        <f>"12/8582"</f>
        <v>12/8582</v>
      </c>
      <c r="E25">
        <v>5.1891836713962997E-2</v>
      </c>
      <c r="F25">
        <v>0.30363128052021299</v>
      </c>
      <c r="G25">
        <v>0.27423487974210298</v>
      </c>
      <c r="H25" t="s">
        <v>974</v>
      </c>
      <c r="I25">
        <v>1</v>
      </c>
      <c r="J25" t="str">
        <f t="shared" si="0"/>
        <v/>
      </c>
    </row>
    <row r="26" spans="1:10">
      <c r="A26" t="s">
        <v>107</v>
      </c>
      <c r="B26" t="s">
        <v>108</v>
      </c>
      <c r="C26" t="str">
        <f>"2/38"</f>
        <v>2/38</v>
      </c>
      <c r="D26" t="str">
        <f>"84/8582"</f>
        <v>84/8582</v>
      </c>
      <c r="E26">
        <v>5.3031363992923103E-2</v>
      </c>
      <c r="F26">
        <v>0.30363128052021299</v>
      </c>
      <c r="G26">
        <v>0.27423487974210298</v>
      </c>
      <c r="H26" t="s">
        <v>975</v>
      </c>
      <c r="I26">
        <v>2</v>
      </c>
      <c r="J26" t="str">
        <f t="shared" si="0"/>
        <v/>
      </c>
    </row>
    <row r="27" spans="1:10">
      <c r="A27" t="s">
        <v>212</v>
      </c>
      <c r="B27" t="s">
        <v>213</v>
      </c>
      <c r="C27" t="str">
        <f t="shared" ref="C27:C34" si="3">"1/38"</f>
        <v>1/38</v>
      </c>
      <c r="D27" t="str">
        <f>"13/8582"</f>
        <v>13/8582</v>
      </c>
      <c r="E27">
        <v>5.6095816901229098E-2</v>
      </c>
      <c r="F27">
        <v>0.30363128052021299</v>
      </c>
      <c r="G27">
        <v>0.27423487974210298</v>
      </c>
      <c r="H27" t="s">
        <v>963</v>
      </c>
      <c r="I27">
        <v>1</v>
      </c>
      <c r="J27" t="str">
        <f t="shared" si="0"/>
        <v/>
      </c>
    </row>
    <row r="28" spans="1:10">
      <c r="A28" t="s">
        <v>220</v>
      </c>
      <c r="B28" t="s">
        <v>221</v>
      </c>
      <c r="C28" t="str">
        <f t="shared" si="3"/>
        <v>1/38</v>
      </c>
      <c r="D28" t="str">
        <f>"14/8582"</f>
        <v>14/8582</v>
      </c>
      <c r="E28">
        <v>6.0281644764194599E-2</v>
      </c>
      <c r="F28">
        <v>0.30363128052021299</v>
      </c>
      <c r="G28">
        <v>0.27423487974210298</v>
      </c>
      <c r="H28" t="s">
        <v>963</v>
      </c>
      <c r="I28">
        <v>1</v>
      </c>
      <c r="J28" t="str">
        <f t="shared" si="0"/>
        <v/>
      </c>
    </row>
    <row r="29" spans="1:10">
      <c r="A29" t="s">
        <v>976</v>
      </c>
      <c r="B29" t="s">
        <v>977</v>
      </c>
      <c r="C29" t="str">
        <f t="shared" si="3"/>
        <v>1/38</v>
      </c>
      <c r="D29" t="str">
        <f>"14/8582"</f>
        <v>14/8582</v>
      </c>
      <c r="E29">
        <v>6.0281644764194599E-2</v>
      </c>
      <c r="F29">
        <v>0.30363128052021299</v>
      </c>
      <c r="G29">
        <v>0.27423487974210298</v>
      </c>
      <c r="H29" t="s">
        <v>978</v>
      </c>
      <c r="I29">
        <v>1</v>
      </c>
      <c r="J29" t="str">
        <f t="shared" si="0"/>
        <v/>
      </c>
    </row>
    <row r="30" spans="1:10">
      <c r="A30" t="s">
        <v>222</v>
      </c>
      <c r="B30" t="s">
        <v>223</v>
      </c>
      <c r="C30" t="str">
        <f t="shared" si="3"/>
        <v>1/38</v>
      </c>
      <c r="D30" t="str">
        <f>"14/8582"</f>
        <v>14/8582</v>
      </c>
      <c r="E30">
        <v>6.0281644764194599E-2</v>
      </c>
      <c r="F30">
        <v>0.30363128052021299</v>
      </c>
      <c r="G30">
        <v>0.27423487974210298</v>
      </c>
      <c r="H30" t="s">
        <v>979</v>
      </c>
      <c r="I30">
        <v>1</v>
      </c>
      <c r="J30" t="str">
        <f t="shared" si="0"/>
        <v/>
      </c>
    </row>
    <row r="31" spans="1:10">
      <c r="A31" t="s">
        <v>236</v>
      </c>
      <c r="B31" t="s">
        <v>237</v>
      </c>
      <c r="C31" t="str">
        <f t="shared" si="3"/>
        <v>1/38</v>
      </c>
      <c r="D31" t="str">
        <f>"15/8582"</f>
        <v>15/8582</v>
      </c>
      <c r="E31">
        <v>6.4449396573130494E-2</v>
      </c>
      <c r="F31">
        <v>0.30363128052021299</v>
      </c>
      <c r="G31">
        <v>0.27423487974210298</v>
      </c>
      <c r="H31" t="s">
        <v>963</v>
      </c>
      <c r="I31">
        <v>1</v>
      </c>
      <c r="J31" t="str">
        <f t="shared" si="0"/>
        <v/>
      </c>
    </row>
    <row r="32" spans="1:10">
      <c r="A32" t="s">
        <v>249</v>
      </c>
      <c r="B32" t="s">
        <v>250</v>
      </c>
      <c r="C32" t="str">
        <f t="shared" si="3"/>
        <v>1/38</v>
      </c>
      <c r="D32" t="str">
        <f>"15/8582"</f>
        <v>15/8582</v>
      </c>
      <c r="E32">
        <v>6.4449396573130494E-2</v>
      </c>
      <c r="F32">
        <v>0.30363128052021299</v>
      </c>
      <c r="G32">
        <v>0.27423487974210298</v>
      </c>
      <c r="H32" t="s">
        <v>980</v>
      </c>
      <c r="I32">
        <v>1</v>
      </c>
      <c r="J32" t="str">
        <f t="shared" si="0"/>
        <v/>
      </c>
    </row>
    <row r="33" spans="1:10">
      <c r="A33" t="s">
        <v>910</v>
      </c>
      <c r="B33" t="s">
        <v>911</v>
      </c>
      <c r="C33" t="str">
        <f t="shared" si="3"/>
        <v>1/38</v>
      </c>
      <c r="D33" t="str">
        <f>"15/8582"</f>
        <v>15/8582</v>
      </c>
      <c r="E33">
        <v>6.4449396573130494E-2</v>
      </c>
      <c r="F33">
        <v>0.30363128052021299</v>
      </c>
      <c r="G33">
        <v>0.27423487974210298</v>
      </c>
      <c r="H33" t="s">
        <v>980</v>
      </c>
      <c r="I33">
        <v>1</v>
      </c>
      <c r="J33" t="str">
        <f t="shared" si="0"/>
        <v/>
      </c>
    </row>
    <row r="34" spans="1:10">
      <c r="A34" t="s">
        <v>981</v>
      </c>
      <c r="B34" t="s">
        <v>982</v>
      </c>
      <c r="C34" t="str">
        <f t="shared" si="3"/>
        <v>1/38</v>
      </c>
      <c r="D34" t="str">
        <f>"15/8582"</f>
        <v>15/8582</v>
      </c>
      <c r="E34">
        <v>6.4449396573130494E-2</v>
      </c>
      <c r="F34">
        <v>0.30363128052021299</v>
      </c>
      <c r="G34">
        <v>0.27423487974210298</v>
      </c>
      <c r="H34" t="s">
        <v>983</v>
      </c>
      <c r="I34">
        <v>1</v>
      </c>
      <c r="J34" t="str">
        <f t="shared" si="0"/>
        <v/>
      </c>
    </row>
    <row r="35" spans="1:10">
      <c r="A35" t="s">
        <v>722</v>
      </c>
      <c r="B35" t="s">
        <v>723</v>
      </c>
      <c r="C35" t="str">
        <f>"2/38"</f>
        <v>2/38</v>
      </c>
      <c r="D35" t="str">
        <f>"94/8582"</f>
        <v>94/8582</v>
      </c>
      <c r="E35">
        <v>6.4701334845448294E-2</v>
      </c>
      <c r="F35">
        <v>0.30363128052021299</v>
      </c>
      <c r="G35">
        <v>0.27423487974210298</v>
      </c>
      <c r="H35" t="s">
        <v>929</v>
      </c>
      <c r="I35">
        <v>2</v>
      </c>
      <c r="J35" t="str">
        <f t="shared" si="0"/>
        <v/>
      </c>
    </row>
    <row r="36" spans="1:10">
      <c r="A36" t="s">
        <v>984</v>
      </c>
      <c r="B36" t="s">
        <v>985</v>
      </c>
      <c r="C36" t="str">
        <f>"2/38"</f>
        <v>2/38</v>
      </c>
      <c r="D36" t="str">
        <f>"97/8582"</f>
        <v>97/8582</v>
      </c>
      <c r="E36">
        <v>6.8358173206705494E-2</v>
      </c>
      <c r="F36">
        <v>0.30363128052021299</v>
      </c>
      <c r="G36">
        <v>0.27423487974210298</v>
      </c>
      <c r="H36" t="s">
        <v>948</v>
      </c>
      <c r="I36">
        <v>2</v>
      </c>
      <c r="J36" t="str">
        <f t="shared" si="0"/>
        <v/>
      </c>
    </row>
    <row r="37" spans="1:10">
      <c r="A37" t="s">
        <v>893</v>
      </c>
      <c r="B37" t="s">
        <v>894</v>
      </c>
      <c r="C37" t="str">
        <f t="shared" ref="C37:C47" si="4">"1/38"</f>
        <v>1/38</v>
      </c>
      <c r="D37" t="str">
        <f>"16/8582"</f>
        <v>16/8582</v>
      </c>
      <c r="E37">
        <v>6.8599148286708295E-2</v>
      </c>
      <c r="F37">
        <v>0.30363128052021299</v>
      </c>
      <c r="G37">
        <v>0.27423487974210298</v>
      </c>
      <c r="H37" t="s">
        <v>986</v>
      </c>
      <c r="I37">
        <v>1</v>
      </c>
      <c r="J37" t="str">
        <f t="shared" si="0"/>
        <v/>
      </c>
    </row>
    <row r="38" spans="1:10">
      <c r="A38" t="s">
        <v>987</v>
      </c>
      <c r="B38" t="s">
        <v>988</v>
      </c>
      <c r="C38" t="str">
        <f t="shared" si="4"/>
        <v>1/38</v>
      </c>
      <c r="D38" t="str">
        <f>"17/8582"</f>
        <v>17/8582</v>
      </c>
      <c r="E38">
        <v>7.2730975553239194E-2</v>
      </c>
      <c r="F38">
        <v>0.30363128052021299</v>
      </c>
      <c r="G38">
        <v>0.27423487974210298</v>
      </c>
      <c r="H38" t="s">
        <v>983</v>
      </c>
      <c r="I38">
        <v>1</v>
      </c>
      <c r="J38" t="str">
        <f t="shared" si="0"/>
        <v/>
      </c>
    </row>
    <row r="39" spans="1:10">
      <c r="A39" t="s">
        <v>316</v>
      </c>
      <c r="B39" t="s">
        <v>317</v>
      </c>
      <c r="C39" t="str">
        <f t="shared" si="4"/>
        <v>1/38</v>
      </c>
      <c r="D39" t="str">
        <f>"18/8582"</f>
        <v>18/8582</v>
      </c>
      <c r="E39">
        <v>7.6844953711905806E-2</v>
      </c>
      <c r="F39">
        <v>0.30363128052021299</v>
      </c>
      <c r="G39">
        <v>0.27423487974210298</v>
      </c>
      <c r="H39" t="s">
        <v>980</v>
      </c>
      <c r="I39">
        <v>1</v>
      </c>
      <c r="J39" t="str">
        <f t="shared" si="0"/>
        <v/>
      </c>
    </row>
    <row r="40" spans="1:10">
      <c r="A40" t="s">
        <v>318</v>
      </c>
      <c r="B40" t="s">
        <v>319</v>
      </c>
      <c r="C40" t="str">
        <f t="shared" si="4"/>
        <v>1/38</v>
      </c>
      <c r="D40" t="str">
        <f>"18/8582"</f>
        <v>18/8582</v>
      </c>
      <c r="E40">
        <v>7.6844953711905806E-2</v>
      </c>
      <c r="F40">
        <v>0.30363128052021299</v>
      </c>
      <c r="G40">
        <v>0.27423487974210298</v>
      </c>
      <c r="H40" t="s">
        <v>980</v>
      </c>
      <c r="I40">
        <v>1</v>
      </c>
      <c r="J40" t="str">
        <f t="shared" si="0"/>
        <v/>
      </c>
    </row>
    <row r="41" spans="1:10">
      <c r="A41" t="s">
        <v>989</v>
      </c>
      <c r="B41" t="s">
        <v>990</v>
      </c>
      <c r="C41" t="str">
        <f t="shared" si="4"/>
        <v>1/38</v>
      </c>
      <c r="D41" t="str">
        <f>"18/8582"</f>
        <v>18/8582</v>
      </c>
      <c r="E41">
        <v>7.6844953711905806E-2</v>
      </c>
      <c r="F41">
        <v>0.30363128052021299</v>
      </c>
      <c r="G41">
        <v>0.27423487974210298</v>
      </c>
      <c r="H41" t="s">
        <v>991</v>
      </c>
      <c r="I41">
        <v>1</v>
      </c>
      <c r="J41" t="str">
        <f t="shared" si="0"/>
        <v/>
      </c>
    </row>
    <row r="42" spans="1:10">
      <c r="A42" t="s">
        <v>322</v>
      </c>
      <c r="B42" t="s">
        <v>323</v>
      </c>
      <c r="C42" t="str">
        <f t="shared" si="4"/>
        <v>1/38</v>
      </c>
      <c r="D42" t="str">
        <f>"18/8582"</f>
        <v>18/8582</v>
      </c>
      <c r="E42">
        <v>7.6844953711905806E-2</v>
      </c>
      <c r="F42">
        <v>0.30363128052021299</v>
      </c>
      <c r="G42">
        <v>0.27423487974210298</v>
      </c>
      <c r="H42" t="s">
        <v>980</v>
      </c>
      <c r="I42">
        <v>1</v>
      </c>
      <c r="J42" t="str">
        <f t="shared" si="0"/>
        <v/>
      </c>
    </row>
    <row r="43" spans="1:10">
      <c r="A43" t="s">
        <v>992</v>
      </c>
      <c r="B43" t="s">
        <v>993</v>
      </c>
      <c r="C43" t="str">
        <f t="shared" si="4"/>
        <v>1/38</v>
      </c>
      <c r="D43" t="str">
        <f>"19/8582"</f>
        <v>19/8582</v>
      </c>
      <c r="E43">
        <v>8.0941157793986904E-2</v>
      </c>
      <c r="F43">
        <v>0.31220160863395002</v>
      </c>
      <c r="G43">
        <v>0.28197546198907703</v>
      </c>
      <c r="H43" t="s">
        <v>994</v>
      </c>
      <c r="I43">
        <v>1</v>
      </c>
      <c r="J43" t="str">
        <f t="shared" si="0"/>
        <v/>
      </c>
    </row>
    <row r="44" spans="1:10">
      <c r="A44" t="s">
        <v>995</v>
      </c>
      <c r="B44" t="s">
        <v>996</v>
      </c>
      <c r="C44" t="str">
        <f t="shared" si="4"/>
        <v>1/38</v>
      </c>
      <c r="D44" t="str">
        <f>"20/8582"</f>
        <v>20/8582</v>
      </c>
      <c r="E44">
        <v>8.5019662524084799E-2</v>
      </c>
      <c r="F44">
        <v>0.31302693929322101</v>
      </c>
      <c r="G44">
        <v>0.28272088734085599</v>
      </c>
      <c r="H44" t="s">
        <v>971</v>
      </c>
      <c r="I44">
        <v>1</v>
      </c>
      <c r="J44" t="str">
        <f t="shared" si="0"/>
        <v/>
      </c>
    </row>
    <row r="45" spans="1:10">
      <c r="A45" t="s">
        <v>997</v>
      </c>
      <c r="B45" t="s">
        <v>998</v>
      </c>
      <c r="C45" t="str">
        <f t="shared" si="4"/>
        <v>1/38</v>
      </c>
      <c r="D45" t="str">
        <f>"20/8582"</f>
        <v>20/8582</v>
      </c>
      <c r="E45">
        <v>8.5019662524084799E-2</v>
      </c>
      <c r="F45">
        <v>0.31302693929322101</v>
      </c>
      <c r="G45">
        <v>0.28272088734085599</v>
      </c>
      <c r="H45" t="s">
        <v>959</v>
      </c>
      <c r="I45">
        <v>1</v>
      </c>
      <c r="J45" t="str">
        <f t="shared" si="0"/>
        <v/>
      </c>
    </row>
    <row r="46" spans="1:10">
      <c r="A46" t="s">
        <v>999</v>
      </c>
      <c r="B46" t="s">
        <v>1000</v>
      </c>
      <c r="C46" t="str">
        <f t="shared" si="4"/>
        <v>1/38</v>
      </c>
      <c r="D46" t="str">
        <f>"21/8582"</f>
        <v>21/8582</v>
      </c>
      <c r="E46">
        <v>8.9080542321338593E-2</v>
      </c>
      <c r="F46">
        <v>0.31476510340723202</v>
      </c>
      <c r="G46">
        <v>0.28429076915922802</v>
      </c>
      <c r="H46" t="s">
        <v>971</v>
      </c>
      <c r="I46">
        <v>1</v>
      </c>
      <c r="J46" t="str">
        <f t="shared" si="0"/>
        <v/>
      </c>
    </row>
    <row r="47" spans="1:10">
      <c r="A47" t="s">
        <v>900</v>
      </c>
      <c r="B47" t="s">
        <v>901</v>
      </c>
      <c r="C47" t="str">
        <f t="shared" si="4"/>
        <v>1/38</v>
      </c>
      <c r="D47" t="str">
        <f>"22/8582"</f>
        <v>22/8582</v>
      </c>
      <c r="E47">
        <v>9.3123871300639094E-2</v>
      </c>
      <c r="F47">
        <v>0.31476510340723202</v>
      </c>
      <c r="G47">
        <v>0.28429076915922802</v>
      </c>
      <c r="H47" t="s">
        <v>986</v>
      </c>
      <c r="I47">
        <v>1</v>
      </c>
      <c r="J47" t="str">
        <f t="shared" si="0"/>
        <v/>
      </c>
    </row>
    <row r="48" spans="1:10">
      <c r="A48" t="s">
        <v>443</v>
      </c>
      <c r="B48" t="s">
        <v>444</v>
      </c>
      <c r="C48" t="str">
        <f>"3/38"</f>
        <v>3/38</v>
      </c>
      <c r="D48" t="str">
        <f>"246/8582"</f>
        <v>246/8582</v>
      </c>
      <c r="E48">
        <v>9.4337470527070602E-2</v>
      </c>
      <c r="F48">
        <v>0.31476510340723202</v>
      </c>
      <c r="G48">
        <v>0.28429076915922802</v>
      </c>
      <c r="H48" t="s">
        <v>1001</v>
      </c>
      <c r="I48">
        <v>3</v>
      </c>
      <c r="J48" t="str">
        <f t="shared" si="0"/>
        <v/>
      </c>
    </row>
    <row r="49" spans="1:10">
      <c r="A49" t="s">
        <v>199</v>
      </c>
      <c r="B49" t="s">
        <v>200</v>
      </c>
      <c r="C49" t="str">
        <f>"2/38"</f>
        <v>2/38</v>
      </c>
      <c r="D49" t="str">
        <f>"117/8582"</f>
        <v>117/8582</v>
      </c>
      <c r="E49">
        <v>9.4357061636268905E-2</v>
      </c>
      <c r="F49">
        <v>0.31476510340723202</v>
      </c>
      <c r="G49">
        <v>0.28429076915922802</v>
      </c>
      <c r="H49" t="s">
        <v>1002</v>
      </c>
      <c r="I49">
        <v>2</v>
      </c>
      <c r="J49" t="str">
        <f t="shared" si="0"/>
        <v/>
      </c>
    </row>
    <row r="50" spans="1:10">
      <c r="A50" t="s">
        <v>38</v>
      </c>
      <c r="B50" t="s">
        <v>39</v>
      </c>
      <c r="C50" t="str">
        <f>"4/38"</f>
        <v>4/38</v>
      </c>
      <c r="D50" t="str">
        <f>"395/8582"</f>
        <v>395/8582</v>
      </c>
      <c r="E50">
        <v>9.5578304426973695E-2</v>
      </c>
      <c r="F50">
        <v>0.31476510340723202</v>
      </c>
      <c r="G50">
        <v>0.28429076915922802</v>
      </c>
      <c r="H50" t="s">
        <v>936</v>
      </c>
      <c r="I50">
        <v>4</v>
      </c>
      <c r="J50" t="str">
        <f t="shared" si="0"/>
        <v/>
      </c>
    </row>
    <row r="51" spans="1:10">
      <c r="A51" t="s">
        <v>391</v>
      </c>
      <c r="B51" t="s">
        <v>392</v>
      </c>
      <c r="C51" t="str">
        <f>"1/38"</f>
        <v>1/38</v>
      </c>
      <c r="D51" t="str">
        <f>"23/8582"</f>
        <v>23/8582</v>
      </c>
      <c r="E51">
        <v>9.7149723273837002E-2</v>
      </c>
      <c r="F51">
        <v>0.31476510340723202</v>
      </c>
      <c r="G51">
        <v>0.28429076915922802</v>
      </c>
      <c r="H51" t="s">
        <v>980</v>
      </c>
      <c r="I51">
        <v>1</v>
      </c>
      <c r="J51" t="str">
        <f t="shared" si="0"/>
        <v/>
      </c>
    </row>
    <row r="52" spans="1:10">
      <c r="A52" t="s">
        <v>399</v>
      </c>
      <c r="B52" t="s">
        <v>400</v>
      </c>
      <c r="C52" t="str">
        <f>"1/38"</f>
        <v>1/38</v>
      </c>
      <c r="D52" t="str">
        <f>"24/8582"</f>
        <v>24/8582</v>
      </c>
      <c r="E52">
        <v>0.101158171750948</v>
      </c>
      <c r="F52">
        <v>0.315432124202361</v>
      </c>
      <c r="G52">
        <v>0.28489321159277597</v>
      </c>
      <c r="H52" t="s">
        <v>980</v>
      </c>
      <c r="I52">
        <v>1</v>
      </c>
      <c r="J52" t="str">
        <f t="shared" si="0"/>
        <v/>
      </c>
    </row>
    <row r="53" spans="1:10">
      <c r="A53" t="s">
        <v>228</v>
      </c>
      <c r="B53" t="s">
        <v>229</v>
      </c>
      <c r="C53" t="str">
        <f>"2/38"</f>
        <v>2/38</v>
      </c>
      <c r="D53" t="str">
        <f>"122/8582"</f>
        <v>122/8582</v>
      </c>
      <c r="E53">
        <v>0.10124981764520199</v>
      </c>
      <c r="F53">
        <v>0.315432124202361</v>
      </c>
      <c r="G53">
        <v>0.28489321159277597</v>
      </c>
      <c r="H53" t="s">
        <v>1002</v>
      </c>
      <c r="I53">
        <v>2</v>
      </c>
      <c r="J53" t="str">
        <f t="shared" si="0"/>
        <v/>
      </c>
    </row>
    <row r="54" spans="1:10">
      <c r="A54" t="s">
        <v>780</v>
      </c>
      <c r="B54" t="s">
        <v>781</v>
      </c>
      <c r="C54" t="str">
        <f>"2/38"</f>
        <v>2/38</v>
      </c>
      <c r="D54" t="str">
        <f>"124/8582"</f>
        <v>124/8582</v>
      </c>
      <c r="E54">
        <v>0.104046101189149</v>
      </c>
      <c r="F54">
        <v>0.31802770552155102</v>
      </c>
      <c r="G54">
        <v>0.28723749881413702</v>
      </c>
      <c r="H54" t="s">
        <v>1003</v>
      </c>
      <c r="I54">
        <v>2</v>
      </c>
      <c r="J54" t="str">
        <f t="shared" si="0"/>
        <v/>
      </c>
    </row>
    <row r="55" spans="1:10">
      <c r="A55" t="s">
        <v>1004</v>
      </c>
      <c r="B55" t="s">
        <v>1005</v>
      </c>
      <c r="C55" t="str">
        <f t="shared" ref="C55:C74" si="5">"1/38"</f>
        <v>1/38</v>
      </c>
      <c r="D55" t="str">
        <f>"26/8582"</f>
        <v>26/8582</v>
      </c>
      <c r="E55">
        <v>0.10912315075498</v>
      </c>
      <c r="F55">
        <v>0.32138477091526801</v>
      </c>
      <c r="G55">
        <v>0.29026954618078099</v>
      </c>
      <c r="H55" t="s">
        <v>968</v>
      </c>
      <c r="I55">
        <v>1</v>
      </c>
      <c r="J55" t="str">
        <f t="shared" si="0"/>
        <v/>
      </c>
    </row>
    <row r="56" spans="1:10">
      <c r="A56" t="s">
        <v>1006</v>
      </c>
      <c r="B56" t="s">
        <v>1007</v>
      </c>
      <c r="C56" t="str">
        <f t="shared" si="5"/>
        <v>1/38</v>
      </c>
      <c r="D56" t="str">
        <f>"27/8582"</f>
        <v>27/8582</v>
      </c>
      <c r="E56">
        <v>0.11307982680351999</v>
      </c>
      <c r="F56">
        <v>0.32138477091526801</v>
      </c>
      <c r="G56">
        <v>0.29026954618078099</v>
      </c>
      <c r="H56" t="s">
        <v>971</v>
      </c>
      <c r="I56">
        <v>1</v>
      </c>
      <c r="J56" t="str">
        <f t="shared" si="0"/>
        <v/>
      </c>
    </row>
    <row r="57" spans="1:10">
      <c r="A57" t="s">
        <v>1008</v>
      </c>
      <c r="B57" t="s">
        <v>1009</v>
      </c>
      <c r="C57" t="str">
        <f t="shared" si="5"/>
        <v>1/38</v>
      </c>
      <c r="D57" t="str">
        <f>"27/8582"</f>
        <v>27/8582</v>
      </c>
      <c r="E57">
        <v>0.11307982680351999</v>
      </c>
      <c r="F57">
        <v>0.32138477091526801</v>
      </c>
      <c r="G57">
        <v>0.29026954618078099</v>
      </c>
      <c r="H57" t="s">
        <v>978</v>
      </c>
      <c r="I57">
        <v>1</v>
      </c>
      <c r="J57" t="str">
        <f t="shared" si="0"/>
        <v/>
      </c>
    </row>
    <row r="58" spans="1:10">
      <c r="A58" t="s">
        <v>432</v>
      </c>
      <c r="B58" t="s">
        <v>433</v>
      </c>
      <c r="C58" t="str">
        <f t="shared" si="5"/>
        <v>1/38</v>
      </c>
      <c r="D58" t="str">
        <f>"27/8582"</f>
        <v>27/8582</v>
      </c>
      <c r="E58">
        <v>0.11307982680351999</v>
      </c>
      <c r="F58">
        <v>0.32138477091526801</v>
      </c>
      <c r="G58">
        <v>0.29026954618078099</v>
      </c>
      <c r="H58" t="s">
        <v>963</v>
      </c>
      <c r="I58">
        <v>1</v>
      </c>
      <c r="J58" t="str">
        <f t="shared" si="0"/>
        <v/>
      </c>
    </row>
    <row r="59" spans="1:10">
      <c r="A59" t="s">
        <v>1010</v>
      </c>
      <c r="B59" t="s">
        <v>1011</v>
      </c>
      <c r="C59" t="str">
        <f t="shared" si="5"/>
        <v>1/38</v>
      </c>
      <c r="D59" t="str">
        <f>"30/8582"</f>
        <v>30/8582</v>
      </c>
      <c r="E59">
        <v>0.124847468026514</v>
      </c>
      <c r="F59">
        <v>0.32510310564730299</v>
      </c>
      <c r="G59">
        <v>0.29362788619217101</v>
      </c>
      <c r="H59" t="s">
        <v>991</v>
      </c>
      <c r="I59">
        <v>1</v>
      </c>
      <c r="J59" t="str">
        <f t="shared" si="0"/>
        <v/>
      </c>
    </row>
    <row r="60" spans="1:10">
      <c r="A60" t="s">
        <v>1012</v>
      </c>
      <c r="B60" t="s">
        <v>1013</v>
      </c>
      <c r="C60" t="str">
        <f t="shared" si="5"/>
        <v>1/38</v>
      </c>
      <c r="D60" t="str">
        <f>"30/8582"</f>
        <v>30/8582</v>
      </c>
      <c r="E60">
        <v>0.124847468026514</v>
      </c>
      <c r="F60">
        <v>0.32510310564730299</v>
      </c>
      <c r="G60">
        <v>0.29362788619217101</v>
      </c>
      <c r="H60" t="s">
        <v>971</v>
      </c>
      <c r="I60">
        <v>1</v>
      </c>
      <c r="J60" t="str">
        <f t="shared" si="0"/>
        <v/>
      </c>
    </row>
    <row r="61" spans="1:10">
      <c r="A61" t="s">
        <v>481</v>
      </c>
      <c r="B61" t="s">
        <v>482</v>
      </c>
      <c r="C61" t="str">
        <f t="shared" si="5"/>
        <v>1/38</v>
      </c>
      <c r="D61" t="str">
        <f>"31/8582"</f>
        <v>31/8582</v>
      </c>
      <c r="E61">
        <v>0.128736125207874</v>
      </c>
      <c r="F61">
        <v>0.32510310564730299</v>
      </c>
      <c r="G61">
        <v>0.29362788619217101</v>
      </c>
      <c r="H61" t="s">
        <v>959</v>
      </c>
      <c r="I61">
        <v>1</v>
      </c>
      <c r="J61" t="str">
        <f t="shared" si="0"/>
        <v/>
      </c>
    </row>
    <row r="62" spans="1:10">
      <c r="A62" t="s">
        <v>1014</v>
      </c>
      <c r="B62" t="s">
        <v>1015</v>
      </c>
      <c r="C62" t="str">
        <f t="shared" si="5"/>
        <v>1/38</v>
      </c>
      <c r="D62" t="str">
        <f>"31/8582"</f>
        <v>31/8582</v>
      </c>
      <c r="E62">
        <v>0.128736125207874</v>
      </c>
      <c r="F62">
        <v>0.32510310564730299</v>
      </c>
      <c r="G62">
        <v>0.29362788619217101</v>
      </c>
      <c r="H62" t="s">
        <v>971</v>
      </c>
      <c r="I62">
        <v>1</v>
      </c>
      <c r="J62" t="str">
        <f t="shared" si="0"/>
        <v/>
      </c>
    </row>
    <row r="63" spans="1:10">
      <c r="A63" t="s">
        <v>863</v>
      </c>
      <c r="B63" t="s">
        <v>864</v>
      </c>
      <c r="C63" t="str">
        <f t="shared" si="5"/>
        <v>1/38</v>
      </c>
      <c r="D63" t="str">
        <f>"31/8582"</f>
        <v>31/8582</v>
      </c>
      <c r="E63">
        <v>0.128736125207874</v>
      </c>
      <c r="F63">
        <v>0.32510310564730299</v>
      </c>
      <c r="G63">
        <v>0.29362788619217101</v>
      </c>
      <c r="H63" t="s">
        <v>1016</v>
      </c>
      <c r="I63">
        <v>1</v>
      </c>
      <c r="J63" t="str">
        <f t="shared" si="0"/>
        <v/>
      </c>
    </row>
    <row r="64" spans="1:10">
      <c r="A64" t="s">
        <v>1017</v>
      </c>
      <c r="B64" t="s">
        <v>1018</v>
      </c>
      <c r="C64" t="str">
        <f t="shared" si="5"/>
        <v>1/38</v>
      </c>
      <c r="D64" t="str">
        <f>"31/8582"</f>
        <v>31/8582</v>
      </c>
      <c r="E64">
        <v>0.128736125207874</v>
      </c>
      <c r="F64">
        <v>0.32510310564730299</v>
      </c>
      <c r="G64">
        <v>0.29362788619217101</v>
      </c>
      <c r="H64" t="s">
        <v>1019</v>
      </c>
      <c r="I64">
        <v>1</v>
      </c>
      <c r="J64" t="str">
        <f t="shared" si="0"/>
        <v/>
      </c>
    </row>
    <row r="65" spans="1:10">
      <c r="A65" t="s">
        <v>501</v>
      </c>
      <c r="B65" t="s">
        <v>502</v>
      </c>
      <c r="C65" t="str">
        <f t="shared" si="5"/>
        <v>1/38</v>
      </c>
      <c r="D65" t="str">
        <f>"32/8582"</f>
        <v>32/8582</v>
      </c>
      <c r="E65">
        <v>0.13260795625010299</v>
      </c>
      <c r="F65">
        <v>0.32510310564730299</v>
      </c>
      <c r="G65">
        <v>0.29362788619217101</v>
      </c>
      <c r="H65" t="s">
        <v>1020</v>
      </c>
      <c r="I65">
        <v>1</v>
      </c>
      <c r="J65" t="str">
        <f t="shared" si="0"/>
        <v/>
      </c>
    </row>
    <row r="66" spans="1:10">
      <c r="A66" t="s">
        <v>512</v>
      </c>
      <c r="B66" t="s">
        <v>513</v>
      </c>
      <c r="C66" t="str">
        <f t="shared" si="5"/>
        <v>1/38</v>
      </c>
      <c r="D66" t="str">
        <f>"33/8582"</f>
        <v>33/8582</v>
      </c>
      <c r="E66">
        <v>0.13646303200010301</v>
      </c>
      <c r="F66">
        <v>0.32510310564730299</v>
      </c>
      <c r="G66">
        <v>0.29362788619217101</v>
      </c>
      <c r="H66" t="s">
        <v>963</v>
      </c>
      <c r="I66">
        <v>1</v>
      </c>
      <c r="J66" t="str">
        <f t="shared" ref="J66:J129" si="6">IF(F66&lt;0.05,"*","")</f>
        <v/>
      </c>
    </row>
    <row r="67" spans="1:10">
      <c r="A67" t="s">
        <v>1021</v>
      </c>
      <c r="B67" t="s">
        <v>1022</v>
      </c>
      <c r="C67" t="str">
        <f t="shared" si="5"/>
        <v>1/38</v>
      </c>
      <c r="D67" t="str">
        <f>"33/8582"</f>
        <v>33/8582</v>
      </c>
      <c r="E67">
        <v>0.13646303200010301</v>
      </c>
      <c r="F67">
        <v>0.32510310564730299</v>
      </c>
      <c r="G67">
        <v>0.29362788619217101</v>
      </c>
      <c r="H67" t="s">
        <v>959</v>
      </c>
      <c r="I67">
        <v>1</v>
      </c>
      <c r="J67" t="str">
        <f t="shared" si="6"/>
        <v/>
      </c>
    </row>
    <row r="68" spans="1:10">
      <c r="A68" t="s">
        <v>1023</v>
      </c>
      <c r="B68" t="s">
        <v>1024</v>
      </c>
      <c r="C68" t="str">
        <f t="shared" si="5"/>
        <v>1/38</v>
      </c>
      <c r="D68" t="str">
        <f>"33/8582"</f>
        <v>33/8582</v>
      </c>
      <c r="E68">
        <v>0.13646303200010301</v>
      </c>
      <c r="F68">
        <v>0.32510310564730299</v>
      </c>
      <c r="G68">
        <v>0.29362788619217101</v>
      </c>
      <c r="H68" t="s">
        <v>1025</v>
      </c>
      <c r="I68">
        <v>1</v>
      </c>
      <c r="J68" t="str">
        <f t="shared" si="6"/>
        <v/>
      </c>
    </row>
    <row r="69" spans="1:10">
      <c r="A69" t="s">
        <v>88</v>
      </c>
      <c r="B69" t="s">
        <v>89</v>
      </c>
      <c r="C69" t="str">
        <f t="shared" si="5"/>
        <v>1/38</v>
      </c>
      <c r="D69" t="str">
        <f>"33/8582"</f>
        <v>33/8582</v>
      </c>
      <c r="E69">
        <v>0.13646303200010301</v>
      </c>
      <c r="F69">
        <v>0.32510310564730299</v>
      </c>
      <c r="G69">
        <v>0.29362788619217101</v>
      </c>
      <c r="H69" t="s">
        <v>1019</v>
      </c>
      <c r="I69">
        <v>1</v>
      </c>
      <c r="J69" t="str">
        <f t="shared" si="6"/>
        <v/>
      </c>
    </row>
    <row r="70" spans="1:10">
      <c r="A70" t="s">
        <v>524</v>
      </c>
      <c r="B70" t="s">
        <v>525</v>
      </c>
      <c r="C70" t="str">
        <f t="shared" si="5"/>
        <v>1/38</v>
      </c>
      <c r="D70" t="str">
        <f>"34/8582"</f>
        <v>34/8582</v>
      </c>
      <c r="E70">
        <v>0.14030142301472401</v>
      </c>
      <c r="F70">
        <v>0.32827953318832698</v>
      </c>
      <c r="G70">
        <v>0.29649678436112697</v>
      </c>
      <c r="H70" t="s">
        <v>1026</v>
      </c>
      <c r="I70">
        <v>1</v>
      </c>
      <c r="J70" t="str">
        <f t="shared" si="6"/>
        <v/>
      </c>
    </row>
    <row r="71" spans="1:10">
      <c r="A71" t="s">
        <v>1027</v>
      </c>
      <c r="B71" t="s">
        <v>1028</v>
      </c>
      <c r="C71" t="str">
        <f t="shared" si="5"/>
        <v>1/38</v>
      </c>
      <c r="D71" t="str">
        <f>"35/8582"</f>
        <v>35/8582</v>
      </c>
      <c r="E71">
        <v>0.14412319956192099</v>
      </c>
      <c r="F71">
        <v>0.32827953318832698</v>
      </c>
      <c r="G71">
        <v>0.29649678436112697</v>
      </c>
      <c r="H71" t="s">
        <v>971</v>
      </c>
      <c r="I71">
        <v>1</v>
      </c>
      <c r="J71" t="str">
        <f t="shared" si="6"/>
        <v/>
      </c>
    </row>
    <row r="72" spans="1:10">
      <c r="A72" t="s">
        <v>93</v>
      </c>
      <c r="B72" t="s">
        <v>94</v>
      </c>
      <c r="C72" t="str">
        <f t="shared" si="5"/>
        <v>1/38</v>
      </c>
      <c r="D72" t="str">
        <f>"35/8582"</f>
        <v>35/8582</v>
      </c>
      <c r="E72">
        <v>0.14412319956192099</v>
      </c>
      <c r="F72">
        <v>0.32827953318832698</v>
      </c>
      <c r="G72">
        <v>0.29649678436112697</v>
      </c>
      <c r="H72" t="s">
        <v>959</v>
      </c>
      <c r="I72">
        <v>1</v>
      </c>
      <c r="J72" t="str">
        <f t="shared" si="6"/>
        <v/>
      </c>
    </row>
    <row r="73" spans="1:10">
      <c r="A73" t="s">
        <v>542</v>
      </c>
      <c r="B73" t="s">
        <v>543</v>
      </c>
      <c r="C73" t="str">
        <f t="shared" si="5"/>
        <v>1/38</v>
      </c>
      <c r="D73" t="str">
        <f>"36/8582"</f>
        <v>36/8582</v>
      </c>
      <c r="E73">
        <v>0.147928431621901</v>
      </c>
      <c r="F73">
        <v>0.32827953318832698</v>
      </c>
      <c r="G73">
        <v>0.29649678436112697</v>
      </c>
      <c r="H73" t="s">
        <v>978</v>
      </c>
      <c r="I73">
        <v>1</v>
      </c>
      <c r="J73" t="str">
        <f t="shared" si="6"/>
        <v/>
      </c>
    </row>
    <row r="74" spans="1:10">
      <c r="A74" t="s">
        <v>102</v>
      </c>
      <c r="B74" t="s">
        <v>103</v>
      </c>
      <c r="C74" t="str">
        <f t="shared" si="5"/>
        <v>1/38</v>
      </c>
      <c r="D74" t="str">
        <f>"36/8582"</f>
        <v>36/8582</v>
      </c>
      <c r="E74">
        <v>0.147928431621901</v>
      </c>
      <c r="F74">
        <v>0.32827953318832698</v>
      </c>
      <c r="G74">
        <v>0.29649678436112697</v>
      </c>
      <c r="H74" t="s">
        <v>1019</v>
      </c>
      <c r="I74">
        <v>1</v>
      </c>
      <c r="J74" t="str">
        <f t="shared" si="6"/>
        <v/>
      </c>
    </row>
    <row r="75" spans="1:10">
      <c r="A75" t="s">
        <v>1029</v>
      </c>
      <c r="B75" t="s">
        <v>1030</v>
      </c>
      <c r="C75" t="str">
        <f>"2/38"</f>
        <v>2/38</v>
      </c>
      <c r="D75" t="str">
        <f>"163/8582"</f>
        <v>163/8582</v>
      </c>
      <c r="E75">
        <v>0.16220865696318101</v>
      </c>
      <c r="F75">
        <v>0.34290414731207203</v>
      </c>
      <c r="G75">
        <v>0.30970550017139697</v>
      </c>
      <c r="H75" t="s">
        <v>952</v>
      </c>
      <c r="I75">
        <v>2</v>
      </c>
      <c r="J75" t="str">
        <f t="shared" si="6"/>
        <v/>
      </c>
    </row>
    <row r="76" spans="1:10">
      <c r="A76" t="s">
        <v>1031</v>
      </c>
      <c r="B76" t="s">
        <v>1032</v>
      </c>
      <c r="C76" t="str">
        <f>"1/38"</f>
        <v>1/38</v>
      </c>
      <c r="D76" t="str">
        <f>"40/8582"</f>
        <v>40/8582</v>
      </c>
      <c r="E76">
        <v>0.16298530458660199</v>
      </c>
      <c r="F76">
        <v>0.34290414731207203</v>
      </c>
      <c r="G76">
        <v>0.30970550017139697</v>
      </c>
      <c r="H76" t="s">
        <v>971</v>
      </c>
      <c r="I76">
        <v>1</v>
      </c>
      <c r="J76" t="str">
        <f t="shared" si="6"/>
        <v/>
      </c>
    </row>
    <row r="77" spans="1:10">
      <c r="A77" t="s">
        <v>562</v>
      </c>
      <c r="B77" t="s">
        <v>563</v>
      </c>
      <c r="C77" t="str">
        <f>"1/38"</f>
        <v>1/38</v>
      </c>
      <c r="D77" t="str">
        <f>"40/8582"</f>
        <v>40/8582</v>
      </c>
      <c r="E77">
        <v>0.16298530458660199</v>
      </c>
      <c r="F77">
        <v>0.34290414731207203</v>
      </c>
      <c r="G77">
        <v>0.30970550017139697</v>
      </c>
      <c r="H77" t="s">
        <v>1033</v>
      </c>
      <c r="I77">
        <v>1</v>
      </c>
      <c r="J77" t="str">
        <f t="shared" si="6"/>
        <v/>
      </c>
    </row>
    <row r="78" spans="1:10">
      <c r="A78" t="s">
        <v>112</v>
      </c>
      <c r="B78" t="s">
        <v>113</v>
      </c>
      <c r="C78" t="str">
        <f>"1/38"</f>
        <v>1/38</v>
      </c>
      <c r="D78" t="str">
        <f>"40/8582"</f>
        <v>40/8582</v>
      </c>
      <c r="E78">
        <v>0.16298530458660199</v>
      </c>
      <c r="F78">
        <v>0.34290414731207203</v>
      </c>
      <c r="G78">
        <v>0.30970550017139697</v>
      </c>
      <c r="H78" t="s">
        <v>1019</v>
      </c>
      <c r="I78">
        <v>1</v>
      </c>
      <c r="J78" t="str">
        <f t="shared" si="6"/>
        <v/>
      </c>
    </row>
    <row r="79" spans="1:10">
      <c r="A79" t="s">
        <v>115</v>
      </c>
      <c r="B79" t="s">
        <v>116</v>
      </c>
      <c r="C79" t="str">
        <f>"1/38"</f>
        <v>1/38</v>
      </c>
      <c r="D79" t="str">
        <f>"41/8582"</f>
        <v>41/8582</v>
      </c>
      <c r="E79">
        <v>0.16670885392232099</v>
      </c>
      <c r="F79">
        <v>0.34618649638284099</v>
      </c>
      <c r="G79">
        <v>0.312670064959161</v>
      </c>
      <c r="H79" t="s">
        <v>1019</v>
      </c>
      <c r="I79">
        <v>1</v>
      </c>
      <c r="J79" t="str">
        <f t="shared" si="6"/>
        <v/>
      </c>
    </row>
    <row r="80" spans="1:10">
      <c r="A80" t="s">
        <v>123</v>
      </c>
      <c r="B80" t="s">
        <v>124</v>
      </c>
      <c r="C80" t="str">
        <f>"1/38"</f>
        <v>1/38</v>
      </c>
      <c r="D80" t="str">
        <f>"42/8582"</f>
        <v>42/8582</v>
      </c>
      <c r="E80">
        <v>0.170416272673165</v>
      </c>
      <c r="F80">
        <v>0.34618649638284099</v>
      </c>
      <c r="G80">
        <v>0.312670064959161</v>
      </c>
      <c r="H80" t="s">
        <v>1019</v>
      </c>
      <c r="I80">
        <v>1</v>
      </c>
      <c r="J80" t="str">
        <f t="shared" si="6"/>
        <v/>
      </c>
    </row>
    <row r="81" spans="1:10">
      <c r="A81" t="s">
        <v>446</v>
      </c>
      <c r="B81" t="s">
        <v>447</v>
      </c>
      <c r="C81" t="str">
        <f>"4/38"</f>
        <v>4/38</v>
      </c>
      <c r="D81" t="str">
        <f>"492/8582"</f>
        <v>492/8582</v>
      </c>
      <c r="E81">
        <v>0.171188732465055</v>
      </c>
      <c r="F81">
        <v>0.34618649638284099</v>
      </c>
      <c r="G81">
        <v>0.312670064959161</v>
      </c>
      <c r="H81" t="s">
        <v>1034</v>
      </c>
      <c r="I81">
        <v>4</v>
      </c>
      <c r="J81" t="str">
        <f t="shared" si="6"/>
        <v/>
      </c>
    </row>
    <row r="82" spans="1:10">
      <c r="A82" t="s">
        <v>125</v>
      </c>
      <c r="B82" t="s">
        <v>126</v>
      </c>
      <c r="C82" t="str">
        <f t="shared" ref="C82:C97" si="7">"1/38"</f>
        <v>1/38</v>
      </c>
      <c r="D82" t="str">
        <f>"44/8582"</f>
        <v>44/8582</v>
      </c>
      <c r="E82">
        <v>0.17778299013263901</v>
      </c>
      <c r="F82">
        <v>0.34618649638284099</v>
      </c>
      <c r="G82">
        <v>0.312670064959161</v>
      </c>
      <c r="H82" t="s">
        <v>1026</v>
      </c>
      <c r="I82">
        <v>1</v>
      </c>
      <c r="J82" t="str">
        <f t="shared" si="6"/>
        <v/>
      </c>
    </row>
    <row r="83" spans="1:10">
      <c r="A83" t="s">
        <v>1035</v>
      </c>
      <c r="B83" t="s">
        <v>1036</v>
      </c>
      <c r="C83" t="str">
        <f t="shared" si="7"/>
        <v>1/38</v>
      </c>
      <c r="D83" t="str">
        <f>"44/8582"</f>
        <v>44/8582</v>
      </c>
      <c r="E83">
        <v>0.17778299013263901</v>
      </c>
      <c r="F83">
        <v>0.34618649638284099</v>
      </c>
      <c r="G83">
        <v>0.312670064959161</v>
      </c>
      <c r="H83" t="s">
        <v>971</v>
      </c>
      <c r="I83">
        <v>1</v>
      </c>
      <c r="J83" t="str">
        <f t="shared" si="6"/>
        <v/>
      </c>
    </row>
    <row r="84" spans="1:10">
      <c r="A84" t="s">
        <v>603</v>
      </c>
      <c r="B84" t="s">
        <v>604</v>
      </c>
      <c r="C84" t="str">
        <f t="shared" si="7"/>
        <v>1/38</v>
      </c>
      <c r="D84" t="str">
        <f>"46/8582"</f>
        <v>46/8582</v>
      </c>
      <c r="E84">
        <v>0.18508599760938901</v>
      </c>
      <c r="F84">
        <v>0.34618649638284099</v>
      </c>
      <c r="G84">
        <v>0.312670064959161</v>
      </c>
      <c r="H84" t="s">
        <v>963</v>
      </c>
      <c r="I84">
        <v>1</v>
      </c>
      <c r="J84" t="str">
        <f t="shared" si="6"/>
        <v/>
      </c>
    </row>
    <row r="85" spans="1:10">
      <c r="A85" t="s">
        <v>1037</v>
      </c>
      <c r="B85" t="s">
        <v>1038</v>
      </c>
      <c r="C85" t="str">
        <f t="shared" si="7"/>
        <v>1/38</v>
      </c>
      <c r="D85" t="str">
        <f>"46/8582"</f>
        <v>46/8582</v>
      </c>
      <c r="E85">
        <v>0.18508599760938901</v>
      </c>
      <c r="F85">
        <v>0.34618649638284099</v>
      </c>
      <c r="G85">
        <v>0.312670064959161</v>
      </c>
      <c r="H85" t="s">
        <v>971</v>
      </c>
      <c r="I85">
        <v>1</v>
      </c>
      <c r="J85" t="str">
        <f t="shared" si="6"/>
        <v/>
      </c>
    </row>
    <row r="86" spans="1:10">
      <c r="A86" t="s">
        <v>605</v>
      </c>
      <c r="B86" t="s">
        <v>606</v>
      </c>
      <c r="C86" t="str">
        <f t="shared" si="7"/>
        <v>1/38</v>
      </c>
      <c r="D86" t="str">
        <f>"46/8582"</f>
        <v>46/8582</v>
      </c>
      <c r="E86">
        <v>0.18508599760938901</v>
      </c>
      <c r="F86">
        <v>0.34618649638284099</v>
      </c>
      <c r="G86">
        <v>0.312670064959161</v>
      </c>
      <c r="H86" t="s">
        <v>959</v>
      </c>
      <c r="I86">
        <v>1</v>
      </c>
      <c r="J86" t="str">
        <f t="shared" si="6"/>
        <v/>
      </c>
    </row>
    <row r="87" spans="1:10">
      <c r="A87" t="s">
        <v>615</v>
      </c>
      <c r="B87" t="s">
        <v>616</v>
      </c>
      <c r="C87" t="str">
        <f t="shared" si="7"/>
        <v>1/38</v>
      </c>
      <c r="D87" t="str">
        <f>"47/8582"</f>
        <v>47/8582</v>
      </c>
      <c r="E87">
        <v>0.18871377784496099</v>
      </c>
      <c r="F87">
        <v>0.34618649638284099</v>
      </c>
      <c r="G87">
        <v>0.312670064959161</v>
      </c>
      <c r="H87" t="s">
        <v>963</v>
      </c>
      <c r="I87">
        <v>1</v>
      </c>
      <c r="J87" t="str">
        <f t="shared" si="6"/>
        <v/>
      </c>
    </row>
    <row r="88" spans="1:10">
      <c r="A88" t="s">
        <v>617</v>
      </c>
      <c r="B88" t="s">
        <v>618</v>
      </c>
      <c r="C88" t="str">
        <f t="shared" si="7"/>
        <v>1/38</v>
      </c>
      <c r="D88" t="str">
        <f>"47/8582"</f>
        <v>47/8582</v>
      </c>
      <c r="E88">
        <v>0.18871377784496099</v>
      </c>
      <c r="F88">
        <v>0.34618649638284099</v>
      </c>
      <c r="G88">
        <v>0.312670064959161</v>
      </c>
      <c r="H88" t="s">
        <v>963</v>
      </c>
      <c r="I88">
        <v>1</v>
      </c>
      <c r="J88" t="str">
        <f t="shared" si="6"/>
        <v/>
      </c>
    </row>
    <row r="89" spans="1:10">
      <c r="A89" t="s">
        <v>619</v>
      </c>
      <c r="B89" t="s">
        <v>620</v>
      </c>
      <c r="C89" t="str">
        <f t="shared" si="7"/>
        <v>1/38</v>
      </c>
      <c r="D89" t="str">
        <f>"48/8582"</f>
        <v>48/8582</v>
      </c>
      <c r="E89">
        <v>0.19232583132379999</v>
      </c>
      <c r="F89">
        <v>0.34618649638284099</v>
      </c>
      <c r="G89">
        <v>0.312670064959161</v>
      </c>
      <c r="H89" t="s">
        <v>980</v>
      </c>
      <c r="I89">
        <v>1</v>
      </c>
      <c r="J89" t="str">
        <f t="shared" si="6"/>
        <v/>
      </c>
    </row>
    <row r="90" spans="1:10">
      <c r="A90" t="s">
        <v>139</v>
      </c>
      <c r="B90" t="s">
        <v>140</v>
      </c>
      <c r="C90" t="str">
        <f t="shared" si="7"/>
        <v>1/38</v>
      </c>
      <c r="D90" t="str">
        <f>"48/8582"</f>
        <v>48/8582</v>
      </c>
      <c r="E90">
        <v>0.19232583132379999</v>
      </c>
      <c r="F90">
        <v>0.34618649638284099</v>
      </c>
      <c r="G90">
        <v>0.312670064959161</v>
      </c>
      <c r="H90" t="s">
        <v>1033</v>
      </c>
      <c r="I90">
        <v>1</v>
      </c>
      <c r="J90" t="str">
        <f t="shared" si="6"/>
        <v/>
      </c>
    </row>
    <row r="91" spans="1:10">
      <c r="A91" t="s">
        <v>1039</v>
      </c>
      <c r="B91" t="s">
        <v>1040</v>
      </c>
      <c r="C91" t="str">
        <f t="shared" si="7"/>
        <v>1/38</v>
      </c>
      <c r="D91" t="str">
        <f>"48/8582"</f>
        <v>48/8582</v>
      </c>
      <c r="E91">
        <v>0.19232583132379999</v>
      </c>
      <c r="F91">
        <v>0.34618649638284099</v>
      </c>
      <c r="G91">
        <v>0.312670064959161</v>
      </c>
      <c r="H91" t="s">
        <v>1019</v>
      </c>
      <c r="I91">
        <v>1</v>
      </c>
      <c r="J91" t="str">
        <f t="shared" si="6"/>
        <v/>
      </c>
    </row>
    <row r="92" spans="1:10">
      <c r="A92" t="s">
        <v>1041</v>
      </c>
      <c r="B92" t="s">
        <v>1042</v>
      </c>
      <c r="C92" t="str">
        <f t="shared" si="7"/>
        <v>1/38</v>
      </c>
      <c r="D92" t="str">
        <f>"49/8582"</f>
        <v>49/8582</v>
      </c>
      <c r="E92">
        <v>0.19592222438797899</v>
      </c>
      <c r="F92">
        <v>0.34878461924013798</v>
      </c>
      <c r="G92">
        <v>0.315016647656785</v>
      </c>
      <c r="H92" t="s">
        <v>962</v>
      </c>
      <c r="I92">
        <v>1</v>
      </c>
      <c r="J92" t="str">
        <f t="shared" si="6"/>
        <v/>
      </c>
    </row>
    <row r="93" spans="1:10">
      <c r="A93" t="s">
        <v>638</v>
      </c>
      <c r="B93" t="s">
        <v>639</v>
      </c>
      <c r="C93" t="str">
        <f t="shared" si="7"/>
        <v>1/38</v>
      </c>
      <c r="D93" t="str">
        <f>"50/8582"</f>
        <v>50/8582</v>
      </c>
      <c r="E93">
        <v>0.19950302310745099</v>
      </c>
      <c r="F93">
        <v>0.35129880155877202</v>
      </c>
      <c r="G93">
        <v>0.31728741661253601</v>
      </c>
      <c r="H93" t="s">
        <v>1043</v>
      </c>
      <c r="I93">
        <v>1</v>
      </c>
      <c r="J93" t="str">
        <f t="shared" si="6"/>
        <v/>
      </c>
    </row>
    <row r="94" spans="1:10">
      <c r="A94" t="s">
        <v>1044</v>
      </c>
      <c r="B94" t="s">
        <v>1045</v>
      </c>
      <c r="C94" t="str">
        <f t="shared" si="7"/>
        <v>1/38</v>
      </c>
      <c r="D94" t="str">
        <f>"52/8582"</f>
        <v>52/8582</v>
      </c>
      <c r="E94">
        <v>0.20661810043801701</v>
      </c>
      <c r="F94">
        <v>0.35608651352083798</v>
      </c>
      <c r="G94">
        <v>0.32161160090576002</v>
      </c>
      <c r="H94" t="s">
        <v>959</v>
      </c>
      <c r="I94">
        <v>1</v>
      </c>
      <c r="J94" t="str">
        <f t="shared" si="6"/>
        <v/>
      </c>
    </row>
    <row r="95" spans="1:10">
      <c r="A95" t="s">
        <v>646</v>
      </c>
      <c r="B95" t="s">
        <v>647</v>
      </c>
      <c r="C95" t="str">
        <f t="shared" si="7"/>
        <v>1/38</v>
      </c>
      <c r="D95" t="str">
        <f>"52/8582"</f>
        <v>52/8582</v>
      </c>
      <c r="E95">
        <v>0.20661810043801701</v>
      </c>
      <c r="F95">
        <v>0.35608651352083798</v>
      </c>
      <c r="G95">
        <v>0.32161160090576002</v>
      </c>
      <c r="H95" t="s">
        <v>1046</v>
      </c>
      <c r="I95">
        <v>1</v>
      </c>
      <c r="J95" t="str">
        <f t="shared" si="6"/>
        <v/>
      </c>
    </row>
    <row r="96" spans="1:10">
      <c r="A96" t="s">
        <v>651</v>
      </c>
      <c r="B96" t="s">
        <v>652</v>
      </c>
      <c r="C96" t="str">
        <f t="shared" si="7"/>
        <v>1/38</v>
      </c>
      <c r="D96" t="str">
        <f>"53/8582"</f>
        <v>53/8582</v>
      </c>
      <c r="E96">
        <v>0.21015250983817599</v>
      </c>
      <c r="F96">
        <v>0.35836533256615299</v>
      </c>
      <c r="G96">
        <v>0.32366979354577802</v>
      </c>
      <c r="H96" t="s">
        <v>1019</v>
      </c>
      <c r="I96">
        <v>1</v>
      </c>
      <c r="J96" t="str">
        <f t="shared" si="6"/>
        <v/>
      </c>
    </row>
    <row r="97" spans="1:10">
      <c r="A97" t="s">
        <v>178</v>
      </c>
      <c r="B97" t="s">
        <v>179</v>
      </c>
      <c r="C97" t="str">
        <f t="shared" si="7"/>
        <v>1/38</v>
      </c>
      <c r="D97" t="str">
        <f>"55/8582"</f>
        <v>55/8582</v>
      </c>
      <c r="E97">
        <v>0.217175395070764</v>
      </c>
      <c r="F97">
        <v>0.36648347918191398</v>
      </c>
      <c r="G97">
        <v>0.331001972750397</v>
      </c>
      <c r="H97" t="s">
        <v>1020</v>
      </c>
      <c r="I97">
        <v>1</v>
      </c>
      <c r="J97" t="str">
        <f t="shared" si="6"/>
        <v/>
      </c>
    </row>
    <row r="98" spans="1:10">
      <c r="A98" t="s">
        <v>574</v>
      </c>
      <c r="B98" t="s">
        <v>575</v>
      </c>
      <c r="C98" t="str">
        <f>"2/38"</f>
        <v>2/38</v>
      </c>
      <c r="D98" t="str">
        <f>"201/8582"</f>
        <v>201/8582</v>
      </c>
      <c r="E98">
        <v>0.22325285836550901</v>
      </c>
      <c r="F98">
        <v>0.37285528922899402</v>
      </c>
      <c r="G98">
        <v>0.33675688890727801</v>
      </c>
      <c r="H98" t="s">
        <v>1047</v>
      </c>
      <c r="I98">
        <v>2</v>
      </c>
      <c r="J98" t="str">
        <f t="shared" si="6"/>
        <v/>
      </c>
    </row>
    <row r="99" spans="1:10">
      <c r="A99" t="s">
        <v>660</v>
      </c>
      <c r="B99" t="s">
        <v>661</v>
      </c>
      <c r="C99" t="str">
        <f>"1/38"</f>
        <v>1/38</v>
      </c>
      <c r="D99" t="str">
        <f>"62/8582"</f>
        <v>62/8582</v>
      </c>
      <c r="E99">
        <v>0.24127993158153199</v>
      </c>
      <c r="F99">
        <v>0.38862296251724898</v>
      </c>
      <c r="G99">
        <v>0.35099799733526699</v>
      </c>
      <c r="H99" t="s">
        <v>959</v>
      </c>
      <c r="I99">
        <v>1</v>
      </c>
      <c r="J99" t="str">
        <f t="shared" si="6"/>
        <v/>
      </c>
    </row>
    <row r="100" spans="1:10">
      <c r="A100" t="s">
        <v>1048</v>
      </c>
      <c r="B100" t="s">
        <v>1049</v>
      </c>
      <c r="C100" t="str">
        <f>"1/38"</f>
        <v>1/38</v>
      </c>
      <c r="D100" t="str">
        <f>"62/8582"</f>
        <v>62/8582</v>
      </c>
      <c r="E100">
        <v>0.24127993158153199</v>
      </c>
      <c r="F100">
        <v>0.38862296251724898</v>
      </c>
      <c r="G100">
        <v>0.35099799733526699</v>
      </c>
      <c r="H100" t="s">
        <v>1050</v>
      </c>
      <c r="I100">
        <v>1</v>
      </c>
      <c r="J100" t="str">
        <f t="shared" si="6"/>
        <v/>
      </c>
    </row>
    <row r="101" spans="1:10">
      <c r="A101" t="s">
        <v>64</v>
      </c>
      <c r="B101" t="s">
        <v>65</v>
      </c>
      <c r="C101" t="str">
        <f>"1/38"</f>
        <v>1/38</v>
      </c>
      <c r="D101" t="str">
        <f>"63/8582"</f>
        <v>63/8582</v>
      </c>
      <c r="E101">
        <v>0.24466389432800001</v>
      </c>
      <c r="F101">
        <v>0.38862296251724898</v>
      </c>
      <c r="G101">
        <v>0.35099799733526699</v>
      </c>
      <c r="H101" t="s">
        <v>959</v>
      </c>
      <c r="I101">
        <v>1</v>
      </c>
      <c r="J101" t="str">
        <f t="shared" si="6"/>
        <v/>
      </c>
    </row>
    <row r="102" spans="1:10">
      <c r="A102" t="s">
        <v>669</v>
      </c>
      <c r="B102" t="s">
        <v>670</v>
      </c>
      <c r="C102" t="str">
        <f>"1/38"</f>
        <v>1/38</v>
      </c>
      <c r="D102" t="str">
        <f>"65/8582"</f>
        <v>65/8582</v>
      </c>
      <c r="E102">
        <v>0.25138778992322602</v>
      </c>
      <c r="F102">
        <v>0.38862296251724898</v>
      </c>
      <c r="G102">
        <v>0.35099799733526699</v>
      </c>
      <c r="H102" t="s">
        <v>968</v>
      </c>
      <c r="I102">
        <v>1</v>
      </c>
      <c r="J102" t="str">
        <f t="shared" si="6"/>
        <v/>
      </c>
    </row>
    <row r="103" spans="1:10">
      <c r="A103" t="s">
        <v>801</v>
      </c>
      <c r="B103" t="s">
        <v>802</v>
      </c>
      <c r="C103" t="str">
        <f>"3/38"</f>
        <v>3/38</v>
      </c>
      <c r="D103" t="str">
        <f>"394/8582"</f>
        <v>394/8582</v>
      </c>
      <c r="E103">
        <v>0.25273606343259603</v>
      </c>
      <c r="F103">
        <v>0.38862296251724898</v>
      </c>
      <c r="G103">
        <v>0.35099799733526699</v>
      </c>
      <c r="H103" t="s">
        <v>1051</v>
      </c>
      <c r="I103">
        <v>3</v>
      </c>
      <c r="J103" t="str">
        <f t="shared" si="6"/>
        <v/>
      </c>
    </row>
    <row r="104" spans="1:10">
      <c r="A104" t="s">
        <v>1052</v>
      </c>
      <c r="B104" t="s">
        <v>1053</v>
      </c>
      <c r="C104" t="str">
        <f t="shared" ref="C104:C112" si="8">"1/38"</f>
        <v>1/38</v>
      </c>
      <c r="D104" t="str">
        <f>"66/8582"</f>
        <v>66/8582</v>
      </c>
      <c r="E104">
        <v>0.25472784674874199</v>
      </c>
      <c r="F104">
        <v>0.38862296251724898</v>
      </c>
      <c r="G104">
        <v>0.35099799733526699</v>
      </c>
      <c r="H104" t="s">
        <v>1054</v>
      </c>
      <c r="I104">
        <v>1</v>
      </c>
      <c r="J104" t="str">
        <f t="shared" si="6"/>
        <v/>
      </c>
    </row>
    <row r="105" spans="1:10">
      <c r="A105" t="s">
        <v>677</v>
      </c>
      <c r="B105" t="s">
        <v>678</v>
      </c>
      <c r="C105" t="str">
        <f t="shared" si="8"/>
        <v>1/38</v>
      </c>
      <c r="D105" t="str">
        <f>"67/8582"</f>
        <v>67/8582</v>
      </c>
      <c r="E105">
        <v>0.25805339181961401</v>
      </c>
      <c r="F105">
        <v>0.38862296251724898</v>
      </c>
      <c r="G105">
        <v>0.35099799733526699</v>
      </c>
      <c r="H105" t="s">
        <v>1055</v>
      </c>
      <c r="I105">
        <v>1</v>
      </c>
      <c r="J105" t="str">
        <f t="shared" si="6"/>
        <v/>
      </c>
    </row>
    <row r="106" spans="1:10">
      <c r="A106" t="s">
        <v>680</v>
      </c>
      <c r="B106" t="s">
        <v>681</v>
      </c>
      <c r="C106" t="str">
        <f t="shared" si="8"/>
        <v>1/38</v>
      </c>
      <c r="D106" t="str">
        <f>"67/8582"</f>
        <v>67/8582</v>
      </c>
      <c r="E106">
        <v>0.25805339181961401</v>
      </c>
      <c r="F106">
        <v>0.38862296251724898</v>
      </c>
      <c r="G106">
        <v>0.35099799733526699</v>
      </c>
      <c r="H106" t="s">
        <v>959</v>
      </c>
      <c r="I106">
        <v>1</v>
      </c>
      <c r="J106" t="str">
        <f t="shared" si="6"/>
        <v/>
      </c>
    </row>
    <row r="107" spans="1:10">
      <c r="A107" t="s">
        <v>682</v>
      </c>
      <c r="B107" t="s">
        <v>683</v>
      </c>
      <c r="C107" t="str">
        <f t="shared" si="8"/>
        <v>1/38</v>
      </c>
      <c r="D107" t="str">
        <f>"67/8582"</f>
        <v>67/8582</v>
      </c>
      <c r="E107">
        <v>0.25805339181961401</v>
      </c>
      <c r="F107">
        <v>0.38862296251724898</v>
      </c>
      <c r="G107">
        <v>0.35099799733526699</v>
      </c>
      <c r="H107" t="s">
        <v>1019</v>
      </c>
      <c r="I107">
        <v>1</v>
      </c>
      <c r="J107" t="str">
        <f t="shared" si="6"/>
        <v/>
      </c>
    </row>
    <row r="108" spans="1:10">
      <c r="A108" t="s">
        <v>279</v>
      </c>
      <c r="B108" t="s">
        <v>280</v>
      </c>
      <c r="C108" t="str">
        <f t="shared" si="8"/>
        <v>1/38</v>
      </c>
      <c r="D108" t="str">
        <f>"67/8582"</f>
        <v>67/8582</v>
      </c>
      <c r="E108">
        <v>0.25805339181961401</v>
      </c>
      <c r="F108">
        <v>0.38862296251724898</v>
      </c>
      <c r="G108">
        <v>0.35099799733526699</v>
      </c>
      <c r="H108" t="s">
        <v>1019</v>
      </c>
      <c r="I108">
        <v>1</v>
      </c>
      <c r="J108" t="str">
        <f t="shared" si="6"/>
        <v/>
      </c>
    </row>
    <row r="109" spans="1:10">
      <c r="A109" t="s">
        <v>1056</v>
      </c>
      <c r="B109" t="s">
        <v>1057</v>
      </c>
      <c r="C109" t="str">
        <f t="shared" si="8"/>
        <v>1/38</v>
      </c>
      <c r="D109" t="str">
        <f>"68/8582"</f>
        <v>68/8582</v>
      </c>
      <c r="E109">
        <v>0.26136448648912097</v>
      </c>
      <c r="F109">
        <v>0.38862296251724898</v>
      </c>
      <c r="G109">
        <v>0.35099799733526699</v>
      </c>
      <c r="H109" t="s">
        <v>959</v>
      </c>
      <c r="I109">
        <v>1</v>
      </c>
      <c r="J109" t="str">
        <f t="shared" si="6"/>
        <v/>
      </c>
    </row>
    <row r="110" spans="1:10">
      <c r="A110" t="s">
        <v>1058</v>
      </c>
      <c r="B110" t="s">
        <v>1059</v>
      </c>
      <c r="C110" t="str">
        <f t="shared" si="8"/>
        <v>1/38</v>
      </c>
      <c r="D110" t="str">
        <f>"69/8582"</f>
        <v>69/8582</v>
      </c>
      <c r="E110">
        <v>0.26466119185832598</v>
      </c>
      <c r="F110">
        <v>0.38862296251724898</v>
      </c>
      <c r="G110">
        <v>0.35099799733526699</v>
      </c>
      <c r="H110" t="s">
        <v>1019</v>
      </c>
      <c r="I110">
        <v>1</v>
      </c>
      <c r="J110" t="str">
        <f t="shared" si="6"/>
        <v/>
      </c>
    </row>
    <row r="111" spans="1:10">
      <c r="A111" t="s">
        <v>1060</v>
      </c>
      <c r="B111" t="s">
        <v>1061</v>
      </c>
      <c r="C111" t="str">
        <f t="shared" si="8"/>
        <v>1/38</v>
      </c>
      <c r="D111" t="str">
        <f>"70/8582"</f>
        <v>70/8582</v>
      </c>
      <c r="E111">
        <v>0.26794356877708397</v>
      </c>
      <c r="F111">
        <v>0.38862296251724898</v>
      </c>
      <c r="G111">
        <v>0.35099799733526699</v>
      </c>
      <c r="H111" t="s">
        <v>971</v>
      </c>
      <c r="I111">
        <v>1</v>
      </c>
      <c r="J111" t="str">
        <f t="shared" si="6"/>
        <v/>
      </c>
    </row>
    <row r="112" spans="1:10">
      <c r="A112" t="s">
        <v>1062</v>
      </c>
      <c r="B112" t="s">
        <v>1063</v>
      </c>
      <c r="C112" t="str">
        <f t="shared" si="8"/>
        <v>1/38</v>
      </c>
      <c r="D112" t="str">
        <f>"70/8582"</f>
        <v>70/8582</v>
      </c>
      <c r="E112">
        <v>0.26794356877708397</v>
      </c>
      <c r="F112">
        <v>0.38862296251724898</v>
      </c>
      <c r="G112">
        <v>0.35099799733526699</v>
      </c>
      <c r="H112" t="s">
        <v>1054</v>
      </c>
      <c r="I112">
        <v>1</v>
      </c>
      <c r="J112" t="str">
        <f t="shared" si="6"/>
        <v/>
      </c>
    </row>
    <row r="113" spans="1:10">
      <c r="A113" t="s">
        <v>758</v>
      </c>
      <c r="B113" t="s">
        <v>759</v>
      </c>
      <c r="C113" t="str">
        <f>"2/38"</f>
        <v>2/38</v>
      </c>
      <c r="D113" t="str">
        <f>"229/8582"</f>
        <v>229/8582</v>
      </c>
      <c r="E113">
        <v>0.26942174506329603</v>
      </c>
      <c r="F113">
        <v>0.38862296251724898</v>
      </c>
      <c r="G113">
        <v>0.35099799733526699</v>
      </c>
      <c r="H113" t="s">
        <v>1003</v>
      </c>
      <c r="I113">
        <v>2</v>
      </c>
      <c r="J113" t="str">
        <f t="shared" si="6"/>
        <v/>
      </c>
    </row>
    <row r="114" spans="1:10">
      <c r="A114" t="s">
        <v>764</v>
      </c>
      <c r="B114" t="s">
        <v>765</v>
      </c>
      <c r="C114" t="str">
        <f>"2/38"</f>
        <v>2/38</v>
      </c>
      <c r="D114" t="str">
        <f>"230/8582"</f>
        <v>230/8582</v>
      </c>
      <c r="E114">
        <v>0.27107651089166102</v>
      </c>
      <c r="F114">
        <v>0.38862296251724898</v>
      </c>
      <c r="G114">
        <v>0.35099799733526699</v>
      </c>
      <c r="H114" t="s">
        <v>1064</v>
      </c>
      <c r="I114">
        <v>2</v>
      </c>
      <c r="J114" t="str">
        <f t="shared" si="6"/>
        <v/>
      </c>
    </row>
    <row r="115" spans="1:10">
      <c r="A115" t="s">
        <v>324</v>
      </c>
      <c r="B115" t="s">
        <v>325</v>
      </c>
      <c r="C115" t="str">
        <f>"1/38"</f>
        <v>1/38</v>
      </c>
      <c r="D115" t="str">
        <f>"72/8582"</f>
        <v>72/8582</v>
      </c>
      <c r="E115">
        <v>0.27446557941264899</v>
      </c>
      <c r="F115">
        <v>0.39003003390218499</v>
      </c>
      <c r="G115">
        <v>0.35226884153608601</v>
      </c>
      <c r="H115" t="s">
        <v>1033</v>
      </c>
      <c r="I115">
        <v>1</v>
      </c>
      <c r="J115" t="str">
        <f t="shared" si="6"/>
        <v/>
      </c>
    </row>
    <row r="116" spans="1:10">
      <c r="A116" t="s">
        <v>341</v>
      </c>
      <c r="B116" t="s">
        <v>342</v>
      </c>
      <c r="C116" t="str">
        <f>"1/38"</f>
        <v>1/38</v>
      </c>
      <c r="D116" t="str">
        <f>"75/8582"</f>
        <v>75/8582</v>
      </c>
      <c r="E116">
        <v>0.284142638900579</v>
      </c>
      <c r="F116">
        <v>0.40027050001646802</v>
      </c>
      <c r="G116">
        <v>0.36151786551194998</v>
      </c>
      <c r="H116" t="s">
        <v>1020</v>
      </c>
      <c r="I116">
        <v>1</v>
      </c>
      <c r="J116" t="str">
        <f t="shared" si="6"/>
        <v/>
      </c>
    </row>
    <row r="117" spans="1:10">
      <c r="A117" t="s">
        <v>41</v>
      </c>
      <c r="B117" t="s">
        <v>42</v>
      </c>
      <c r="C117" t="str">
        <f>"2/38"</f>
        <v>2/38</v>
      </c>
      <c r="D117" t="str">
        <f>"249/8582"</f>
        <v>249/8582</v>
      </c>
      <c r="E117">
        <v>0.30249353396622503</v>
      </c>
      <c r="F117">
        <v>0.41755326652592401</v>
      </c>
      <c r="G117">
        <v>0.37712738172256899</v>
      </c>
      <c r="H117" t="s">
        <v>1065</v>
      </c>
      <c r="I117">
        <v>2</v>
      </c>
      <c r="J117" t="str">
        <f t="shared" si="6"/>
        <v/>
      </c>
    </row>
    <row r="118" spans="1:10">
      <c r="A118" t="s">
        <v>1066</v>
      </c>
      <c r="B118" t="s">
        <v>1067</v>
      </c>
      <c r="C118" t="str">
        <f>"1/38"</f>
        <v>1/38</v>
      </c>
      <c r="D118" t="str">
        <f>"81/8582"</f>
        <v>81/8582</v>
      </c>
      <c r="E118">
        <v>0.30312119174650998</v>
      </c>
      <c r="F118">
        <v>0.41755326652592401</v>
      </c>
      <c r="G118">
        <v>0.37712738172256899</v>
      </c>
      <c r="H118" t="s">
        <v>1019</v>
      </c>
      <c r="I118">
        <v>1</v>
      </c>
      <c r="J118" t="str">
        <f t="shared" si="6"/>
        <v/>
      </c>
    </row>
    <row r="119" spans="1:10">
      <c r="A119" t="s">
        <v>44</v>
      </c>
      <c r="B119" t="s">
        <v>45</v>
      </c>
      <c r="C119" t="str">
        <f>"2/38"</f>
        <v>2/38</v>
      </c>
      <c r="D119" t="str">
        <f>"250/8582"</f>
        <v>250/8582</v>
      </c>
      <c r="E119">
        <v>0.304143737346043</v>
      </c>
      <c r="F119">
        <v>0.41755326652592401</v>
      </c>
      <c r="G119">
        <v>0.37712738172256899</v>
      </c>
      <c r="H119" t="s">
        <v>1065</v>
      </c>
      <c r="I119">
        <v>2</v>
      </c>
      <c r="J119" t="str">
        <f t="shared" si="6"/>
        <v/>
      </c>
    </row>
    <row r="120" spans="1:10">
      <c r="A120" t="s">
        <v>788</v>
      </c>
      <c r="B120" t="s">
        <v>789</v>
      </c>
      <c r="C120" t="str">
        <f>"2/38"</f>
        <v>2/38</v>
      </c>
      <c r="D120" t="str">
        <f>"256/8582"</f>
        <v>256/8582</v>
      </c>
      <c r="E120">
        <v>0.31403286034355399</v>
      </c>
      <c r="F120">
        <v>0.42570437557378599</v>
      </c>
      <c r="G120">
        <v>0.38448933206469299</v>
      </c>
      <c r="H120" t="s">
        <v>1064</v>
      </c>
      <c r="I120">
        <v>2</v>
      </c>
      <c r="J120" t="str">
        <f t="shared" si="6"/>
        <v/>
      </c>
    </row>
    <row r="121" spans="1:10">
      <c r="A121" t="s">
        <v>1068</v>
      </c>
      <c r="B121" t="s">
        <v>1069</v>
      </c>
      <c r="C121" t="str">
        <f>"1/38"</f>
        <v>1/38</v>
      </c>
      <c r="D121" t="str">
        <f>"86/8582"</f>
        <v>86/8582</v>
      </c>
      <c r="E121">
        <v>0.31856162542106198</v>
      </c>
      <c r="F121">
        <v>0.42570437557378599</v>
      </c>
      <c r="G121">
        <v>0.38448933206469299</v>
      </c>
      <c r="H121" t="s">
        <v>1019</v>
      </c>
      <c r="I121">
        <v>1</v>
      </c>
      <c r="J121" t="str">
        <f t="shared" si="6"/>
        <v/>
      </c>
    </row>
    <row r="122" spans="1:10">
      <c r="A122" t="s">
        <v>716</v>
      </c>
      <c r="B122" t="s">
        <v>717</v>
      </c>
      <c r="C122" t="str">
        <f>"1/38"</f>
        <v>1/38</v>
      </c>
      <c r="D122" t="str">
        <f>"87/8582"</f>
        <v>87/8582</v>
      </c>
      <c r="E122">
        <v>0.32160949009078899</v>
      </c>
      <c r="F122">
        <v>0.42570437557378599</v>
      </c>
      <c r="G122">
        <v>0.38448933206469299</v>
      </c>
      <c r="H122" t="s">
        <v>1050</v>
      </c>
      <c r="I122">
        <v>1</v>
      </c>
      <c r="J122" t="str">
        <f t="shared" si="6"/>
        <v/>
      </c>
    </row>
    <row r="123" spans="1:10">
      <c r="A123" t="s">
        <v>688</v>
      </c>
      <c r="B123" t="s">
        <v>689</v>
      </c>
      <c r="C123" t="str">
        <f>"2/38"</f>
        <v>2/38</v>
      </c>
      <c r="D123" t="str">
        <f>"262/8582"</f>
        <v>262/8582</v>
      </c>
      <c r="E123">
        <v>0.32389715854746598</v>
      </c>
      <c r="F123">
        <v>0.42570437557378599</v>
      </c>
      <c r="G123">
        <v>0.38448933206469299</v>
      </c>
      <c r="H123" t="s">
        <v>1070</v>
      </c>
      <c r="I123">
        <v>2</v>
      </c>
      <c r="J123" t="str">
        <f t="shared" si="6"/>
        <v/>
      </c>
    </row>
    <row r="124" spans="1:10">
      <c r="A124" t="s">
        <v>1071</v>
      </c>
      <c r="B124" t="s">
        <v>1072</v>
      </c>
      <c r="C124" t="str">
        <f>"1/38"</f>
        <v>1/38</v>
      </c>
      <c r="D124" t="str">
        <f>"89/8582"</f>
        <v>89/8582</v>
      </c>
      <c r="E124">
        <v>0.32766545074011399</v>
      </c>
      <c r="F124">
        <v>0.42570437557378599</v>
      </c>
      <c r="G124">
        <v>0.38448933206469299</v>
      </c>
      <c r="H124" t="s">
        <v>963</v>
      </c>
      <c r="I124">
        <v>1</v>
      </c>
      <c r="J124" t="str">
        <f t="shared" si="6"/>
        <v/>
      </c>
    </row>
    <row r="125" spans="1:10">
      <c r="A125" t="s">
        <v>794</v>
      </c>
      <c r="B125" t="s">
        <v>795</v>
      </c>
      <c r="C125" t="str">
        <f>"2/38"</f>
        <v>2/38</v>
      </c>
      <c r="D125" t="str">
        <f>"266/8582"</f>
        <v>266/8582</v>
      </c>
      <c r="E125">
        <v>0.33045687537773</v>
      </c>
      <c r="F125">
        <v>0.42570437557378599</v>
      </c>
      <c r="G125">
        <v>0.38448933206469299</v>
      </c>
      <c r="H125" t="s">
        <v>1073</v>
      </c>
      <c r="I125">
        <v>2</v>
      </c>
      <c r="J125" t="str">
        <f t="shared" si="6"/>
        <v/>
      </c>
    </row>
    <row r="126" spans="1:10">
      <c r="A126" t="s">
        <v>117</v>
      </c>
      <c r="B126" t="s">
        <v>118</v>
      </c>
      <c r="C126" t="str">
        <f>"1/38"</f>
        <v>1/38</v>
      </c>
      <c r="D126" t="str">
        <f>"91/8582"</f>
        <v>91/8582</v>
      </c>
      <c r="E126">
        <v>0.33366876039874199</v>
      </c>
      <c r="F126">
        <v>0.42570437557378599</v>
      </c>
      <c r="G126">
        <v>0.38448933206469299</v>
      </c>
      <c r="H126" t="s">
        <v>1033</v>
      </c>
      <c r="I126">
        <v>1</v>
      </c>
      <c r="J126" t="str">
        <f t="shared" si="6"/>
        <v/>
      </c>
    </row>
    <row r="127" spans="1:10">
      <c r="A127" t="s">
        <v>720</v>
      </c>
      <c r="B127" t="s">
        <v>721</v>
      </c>
      <c r="C127" t="str">
        <f>"1/38"</f>
        <v>1/38</v>
      </c>
      <c r="D127" t="str">
        <f>"91/8582"</f>
        <v>91/8582</v>
      </c>
      <c r="E127">
        <v>0.33366876039874199</v>
      </c>
      <c r="F127">
        <v>0.42570437557378599</v>
      </c>
      <c r="G127">
        <v>0.38448933206469299</v>
      </c>
      <c r="H127" t="s">
        <v>1046</v>
      </c>
      <c r="I127">
        <v>1</v>
      </c>
      <c r="J127" t="str">
        <f t="shared" si="6"/>
        <v/>
      </c>
    </row>
    <row r="128" spans="1:10">
      <c r="A128" t="s">
        <v>700</v>
      </c>
      <c r="B128" t="s">
        <v>701</v>
      </c>
      <c r="C128" t="str">
        <f>"2/38"</f>
        <v>2/38</v>
      </c>
      <c r="D128" t="str">
        <f>"268/8582"</f>
        <v>268/8582</v>
      </c>
      <c r="E128">
        <v>0.33373120801154799</v>
      </c>
      <c r="F128">
        <v>0.42570437557378599</v>
      </c>
      <c r="G128">
        <v>0.38448933206469299</v>
      </c>
      <c r="H128" t="s">
        <v>1070</v>
      </c>
      <c r="I128">
        <v>2</v>
      </c>
      <c r="J128" t="str">
        <f t="shared" si="6"/>
        <v/>
      </c>
    </row>
    <row r="129" spans="1:10">
      <c r="A129" t="s">
        <v>440</v>
      </c>
      <c r="B129" t="s">
        <v>441</v>
      </c>
      <c r="C129" t="str">
        <f>"1/38"</f>
        <v>1/38</v>
      </c>
      <c r="D129" t="str">
        <f>"92/8582"</f>
        <v>92/8582</v>
      </c>
      <c r="E129">
        <v>0.33665081046408701</v>
      </c>
      <c r="F129">
        <v>0.42607368199361001</v>
      </c>
      <c r="G129">
        <v>0.38482288367194201</v>
      </c>
      <c r="H129" t="s">
        <v>1020</v>
      </c>
      <c r="I129">
        <v>1</v>
      </c>
      <c r="J129" t="str">
        <f t="shared" si="6"/>
        <v/>
      </c>
    </row>
    <row r="130" spans="1:10">
      <c r="A130" t="s">
        <v>796</v>
      </c>
      <c r="B130" t="s">
        <v>797</v>
      </c>
      <c r="C130" t="str">
        <f>"2/38"</f>
        <v>2/38</v>
      </c>
      <c r="D130" t="str">
        <f>"274/8582"</f>
        <v>274/8582</v>
      </c>
      <c r="E130">
        <v>0.34352987177366701</v>
      </c>
      <c r="F130">
        <v>0.43057008625304999</v>
      </c>
      <c r="G130">
        <v>0.38888396354239102</v>
      </c>
      <c r="H130" t="s">
        <v>1074</v>
      </c>
      <c r="I130">
        <v>2</v>
      </c>
      <c r="J130" t="str">
        <f t="shared" ref="J130:J163" si="9">IF(F130&lt;0.05,"*","")</f>
        <v/>
      </c>
    </row>
    <row r="131" spans="1:10">
      <c r="A131" t="s">
        <v>726</v>
      </c>
      <c r="B131" t="s">
        <v>727</v>
      </c>
      <c r="C131" t="str">
        <f t="shared" ref="C131:C138" si="10">"1/38"</f>
        <v>1/38</v>
      </c>
      <c r="D131" t="str">
        <f>"95/8582"</f>
        <v>95/8582</v>
      </c>
      <c r="E131">
        <v>0.34551920501788003</v>
      </c>
      <c r="F131">
        <v>0.43057008625304999</v>
      </c>
      <c r="G131">
        <v>0.38888396354239102</v>
      </c>
      <c r="H131" t="s">
        <v>1075</v>
      </c>
      <c r="I131">
        <v>1</v>
      </c>
      <c r="J131" t="str">
        <f t="shared" si="9"/>
        <v/>
      </c>
    </row>
    <row r="132" spans="1:10">
      <c r="A132" t="s">
        <v>474</v>
      </c>
      <c r="B132" t="s">
        <v>475</v>
      </c>
      <c r="C132" t="str">
        <f t="shared" si="10"/>
        <v>1/38</v>
      </c>
      <c r="D132" t="str">
        <f>"97/8582"</f>
        <v>97/8582</v>
      </c>
      <c r="E132">
        <v>0.35136721998106502</v>
      </c>
      <c r="F132">
        <v>0.43122340634039802</v>
      </c>
      <c r="G132">
        <v>0.38947403171744899</v>
      </c>
      <c r="H132" t="s">
        <v>1025</v>
      </c>
      <c r="I132">
        <v>1</v>
      </c>
      <c r="J132" t="str">
        <f t="shared" si="9"/>
        <v/>
      </c>
    </row>
    <row r="133" spans="1:10">
      <c r="A133" t="s">
        <v>476</v>
      </c>
      <c r="B133" t="s">
        <v>477</v>
      </c>
      <c r="C133" t="str">
        <f t="shared" si="10"/>
        <v>1/38</v>
      </c>
      <c r="D133" t="str">
        <f>"97/8582"</f>
        <v>97/8582</v>
      </c>
      <c r="E133">
        <v>0.35136721998106502</v>
      </c>
      <c r="F133">
        <v>0.43122340634039802</v>
      </c>
      <c r="G133">
        <v>0.38947403171744899</v>
      </c>
      <c r="H133" t="s">
        <v>959</v>
      </c>
      <c r="I133">
        <v>1</v>
      </c>
      <c r="J133" t="str">
        <f t="shared" si="9"/>
        <v/>
      </c>
    </row>
    <row r="134" spans="1:10">
      <c r="A134" t="s">
        <v>738</v>
      </c>
      <c r="B134" t="s">
        <v>739</v>
      </c>
      <c r="C134" t="str">
        <f t="shared" si="10"/>
        <v>1/38</v>
      </c>
      <c r="D134" t="str">
        <f>"99/8582"</f>
        <v>99/8582</v>
      </c>
      <c r="E134">
        <v>0.35716434401728397</v>
      </c>
      <c r="F134">
        <v>0.43179569948358199</v>
      </c>
      <c r="G134">
        <v>0.38999091766223498</v>
      </c>
      <c r="H134" t="s">
        <v>1076</v>
      </c>
      <c r="I134">
        <v>1</v>
      </c>
      <c r="J134" t="str">
        <f t="shared" si="9"/>
        <v/>
      </c>
    </row>
    <row r="135" spans="1:10">
      <c r="A135" t="s">
        <v>489</v>
      </c>
      <c r="B135" t="s">
        <v>490</v>
      </c>
      <c r="C135" t="str">
        <f t="shared" si="10"/>
        <v>1/38</v>
      </c>
      <c r="D135" t="str">
        <f>"99/8582"</f>
        <v>99/8582</v>
      </c>
      <c r="E135">
        <v>0.35716434401728397</v>
      </c>
      <c r="F135">
        <v>0.43179569948358199</v>
      </c>
      <c r="G135">
        <v>0.38999091766223498</v>
      </c>
      <c r="H135" t="s">
        <v>963</v>
      </c>
      <c r="I135">
        <v>1</v>
      </c>
      <c r="J135" t="str">
        <f t="shared" si="9"/>
        <v/>
      </c>
    </row>
    <row r="136" spans="1:10">
      <c r="A136" t="s">
        <v>492</v>
      </c>
      <c r="B136" t="s">
        <v>493</v>
      </c>
      <c r="C136" t="str">
        <f t="shared" si="10"/>
        <v>1/38</v>
      </c>
      <c r="D136" t="str">
        <f>"100/8582"</f>
        <v>100/8582</v>
      </c>
      <c r="E136">
        <v>0.36004395676364098</v>
      </c>
      <c r="F136">
        <v>0.43205274811636901</v>
      </c>
      <c r="G136">
        <v>0.390223079845194</v>
      </c>
      <c r="H136" t="s">
        <v>1020</v>
      </c>
      <c r="I136">
        <v>1</v>
      </c>
      <c r="J136" t="str">
        <f t="shared" si="9"/>
        <v/>
      </c>
    </row>
    <row r="137" spans="1:10">
      <c r="A137" t="s">
        <v>509</v>
      </c>
      <c r="B137" t="s">
        <v>510</v>
      </c>
      <c r="C137" t="str">
        <f t="shared" si="10"/>
        <v>1/38</v>
      </c>
      <c r="D137" t="str">
        <f>"101/8582"</f>
        <v>101/8582</v>
      </c>
      <c r="E137">
        <v>0.36291100812451998</v>
      </c>
      <c r="F137">
        <v>0.43229105379538502</v>
      </c>
      <c r="G137">
        <v>0.39043831369433701</v>
      </c>
      <c r="H137" t="s">
        <v>968</v>
      </c>
      <c r="I137">
        <v>1</v>
      </c>
      <c r="J137" t="str">
        <f t="shared" si="9"/>
        <v/>
      </c>
    </row>
    <row r="138" spans="1:10">
      <c r="A138" t="s">
        <v>744</v>
      </c>
      <c r="B138" t="s">
        <v>745</v>
      </c>
      <c r="C138" t="str">
        <f t="shared" si="10"/>
        <v>1/38</v>
      </c>
      <c r="D138" t="str">
        <f>"103/8582"</f>
        <v>103/8582</v>
      </c>
      <c r="E138">
        <v>0.368607639751172</v>
      </c>
      <c r="F138">
        <v>0.43559114293304702</v>
      </c>
      <c r="G138">
        <v>0.39341890102464899</v>
      </c>
      <c r="H138" t="s">
        <v>959</v>
      </c>
      <c r="I138">
        <v>1</v>
      </c>
      <c r="J138" t="str">
        <f t="shared" si="9"/>
        <v/>
      </c>
    </row>
    <row r="139" spans="1:10">
      <c r="A139" t="s">
        <v>712</v>
      </c>
      <c r="B139" t="s">
        <v>713</v>
      </c>
      <c r="C139" t="str">
        <f>"2/38"</f>
        <v>2/38</v>
      </c>
      <c r="D139" t="str">
        <f>"291/8582"</f>
        <v>291/8582</v>
      </c>
      <c r="E139">
        <v>0.371059121757781</v>
      </c>
      <c r="F139">
        <v>0.43559114293304702</v>
      </c>
      <c r="G139">
        <v>0.39341890102464899</v>
      </c>
      <c r="H139" t="s">
        <v>1070</v>
      </c>
      <c r="I139">
        <v>2</v>
      </c>
      <c r="J139" t="str">
        <f t="shared" si="9"/>
        <v/>
      </c>
    </row>
    <row r="140" spans="1:10">
      <c r="A140" t="s">
        <v>529</v>
      </c>
      <c r="B140" t="s">
        <v>530</v>
      </c>
      <c r="C140" t="str">
        <f>"1/38"</f>
        <v>1/38</v>
      </c>
      <c r="D140" t="str">
        <f>"106/8582"</f>
        <v>106/8582</v>
      </c>
      <c r="E140">
        <v>0.37705970267494998</v>
      </c>
      <c r="F140">
        <v>0.439450876498863</v>
      </c>
      <c r="G140">
        <v>0.396904950184158</v>
      </c>
      <c r="H140" t="s">
        <v>963</v>
      </c>
      <c r="I140">
        <v>1</v>
      </c>
      <c r="J140" t="str">
        <f t="shared" si="9"/>
        <v/>
      </c>
    </row>
    <row r="141" spans="1:10">
      <c r="A141" t="s">
        <v>756</v>
      </c>
      <c r="B141" t="s">
        <v>757</v>
      </c>
      <c r="C141" t="str">
        <f>"1/38"</f>
        <v>1/38</v>
      </c>
      <c r="D141" t="str">
        <f>"110/8582"</f>
        <v>110/8582</v>
      </c>
      <c r="E141">
        <v>0.38815793366580298</v>
      </c>
      <c r="F141">
        <v>0.449154180384715</v>
      </c>
      <c r="G141">
        <v>0.40566881789132803</v>
      </c>
      <c r="H141" t="s">
        <v>991</v>
      </c>
      <c r="I141">
        <v>1</v>
      </c>
      <c r="J141" t="str">
        <f t="shared" si="9"/>
        <v/>
      </c>
    </row>
    <row r="142" spans="1:10">
      <c r="A142" t="s">
        <v>849</v>
      </c>
      <c r="B142" t="s">
        <v>850</v>
      </c>
      <c r="C142" t="str">
        <f>"2/38"</f>
        <v>2/38</v>
      </c>
      <c r="D142" t="str">
        <f>"307/8582"</f>
        <v>307/8582</v>
      </c>
      <c r="E142">
        <v>0.39658582091361599</v>
      </c>
      <c r="F142">
        <v>0.45565179424117502</v>
      </c>
      <c r="G142">
        <v>0.41153735802159402</v>
      </c>
      <c r="H142" t="s">
        <v>1077</v>
      </c>
      <c r="I142">
        <v>2</v>
      </c>
      <c r="J142" t="str">
        <f t="shared" si="9"/>
        <v/>
      </c>
    </row>
    <row r="143" spans="1:10">
      <c r="A143" t="s">
        <v>778</v>
      </c>
      <c r="B143" t="s">
        <v>779</v>
      </c>
      <c r="C143" t="str">
        <f t="shared" ref="C143:C154" si="11">"1/38"</f>
        <v>1/38</v>
      </c>
      <c r="D143" t="str">
        <f>"122/8582"</f>
        <v>122/8582</v>
      </c>
      <c r="E143">
        <v>0.42030991760667302</v>
      </c>
      <c r="F143">
        <v>0.479508497551274</v>
      </c>
      <c r="G143">
        <v>0.433084348015771</v>
      </c>
      <c r="H143" t="s">
        <v>1046</v>
      </c>
      <c r="I143">
        <v>1</v>
      </c>
      <c r="J143" t="str">
        <f t="shared" si="9"/>
        <v/>
      </c>
    </row>
    <row r="144" spans="1:10">
      <c r="A144" t="s">
        <v>782</v>
      </c>
      <c r="B144" t="s">
        <v>783</v>
      </c>
      <c r="C144" t="str">
        <f t="shared" si="11"/>
        <v>1/38</v>
      </c>
      <c r="D144" t="str">
        <f>"124/8582"</f>
        <v>124/8582</v>
      </c>
      <c r="E144">
        <v>0.425506146205271</v>
      </c>
      <c r="F144">
        <v>0.48204192786890898</v>
      </c>
      <c r="G144">
        <v>0.43537250145404999</v>
      </c>
      <c r="H144" t="s">
        <v>1046</v>
      </c>
      <c r="I144">
        <v>1</v>
      </c>
      <c r="J144" t="str">
        <f t="shared" si="9"/>
        <v/>
      </c>
    </row>
    <row r="145" spans="1:10">
      <c r="A145" t="s">
        <v>601</v>
      </c>
      <c r="B145" t="s">
        <v>602</v>
      </c>
      <c r="C145" t="str">
        <f t="shared" si="11"/>
        <v>1/38</v>
      </c>
      <c r="D145" t="str">
        <f>"126/8582"</f>
        <v>126/8582</v>
      </c>
      <c r="E145">
        <v>0.430657011855761</v>
      </c>
      <c r="F145">
        <v>0.484489138337731</v>
      </c>
      <c r="G145">
        <v>0.43758278251426003</v>
      </c>
      <c r="H145" t="s">
        <v>1026</v>
      </c>
      <c r="I145">
        <v>1</v>
      </c>
      <c r="J145" t="str">
        <f t="shared" si="9"/>
        <v/>
      </c>
    </row>
    <row r="146" spans="1:10">
      <c r="A146" t="s">
        <v>636</v>
      </c>
      <c r="B146" t="s">
        <v>637</v>
      </c>
      <c r="C146" t="str">
        <f t="shared" si="11"/>
        <v>1/38</v>
      </c>
      <c r="D146" t="str">
        <f>"133/8582"</f>
        <v>133/8582</v>
      </c>
      <c r="E146">
        <v>0.44833334404083103</v>
      </c>
      <c r="F146">
        <v>0.50089656368699698</v>
      </c>
      <c r="G146">
        <v>0.45240170469455898</v>
      </c>
      <c r="H146" t="s">
        <v>959</v>
      </c>
      <c r="I146">
        <v>1</v>
      </c>
      <c r="J146" t="str">
        <f t="shared" si="9"/>
        <v/>
      </c>
    </row>
    <row r="147" spans="1:10">
      <c r="A147" t="s">
        <v>790</v>
      </c>
      <c r="B147" t="s">
        <v>791</v>
      </c>
      <c r="C147" t="str">
        <f t="shared" si="11"/>
        <v>1/38</v>
      </c>
      <c r="D147" t="str">
        <f>"138/8582"</f>
        <v>138/8582</v>
      </c>
      <c r="E147">
        <v>0.46063094507270402</v>
      </c>
      <c r="F147">
        <v>0.51111104864231605</v>
      </c>
      <c r="G147">
        <v>0.46162726290631501</v>
      </c>
      <c r="H147" t="s">
        <v>971</v>
      </c>
      <c r="I147">
        <v>1</v>
      </c>
      <c r="J147" t="str">
        <f t="shared" si="9"/>
        <v/>
      </c>
    </row>
    <row r="148" spans="1:10">
      <c r="A148" t="s">
        <v>673</v>
      </c>
      <c r="B148" t="s">
        <v>674</v>
      </c>
      <c r="C148" t="str">
        <f t="shared" si="11"/>
        <v>1/38</v>
      </c>
      <c r="D148" t="str">
        <f>"159/8582"</f>
        <v>159/8582</v>
      </c>
      <c r="E148">
        <v>0.50942941646939899</v>
      </c>
      <c r="F148">
        <v>0.56141200998668395</v>
      </c>
      <c r="G148">
        <v>0.507058280624751</v>
      </c>
      <c r="H148" t="s">
        <v>963</v>
      </c>
      <c r="I148">
        <v>1</v>
      </c>
      <c r="J148" t="str">
        <f t="shared" si="9"/>
        <v/>
      </c>
    </row>
    <row r="149" spans="1:10">
      <c r="A149" t="s">
        <v>812</v>
      </c>
      <c r="B149" t="s">
        <v>813</v>
      </c>
      <c r="C149" t="str">
        <f t="shared" si="11"/>
        <v>1/38</v>
      </c>
      <c r="D149" t="str">
        <f>"169/8582"</f>
        <v>169/8582</v>
      </c>
      <c r="E149">
        <v>0.53112870839341098</v>
      </c>
      <c r="F149">
        <v>0.57746879704518495</v>
      </c>
      <c r="G149">
        <v>0.52156051195114195</v>
      </c>
      <c r="H149" t="s">
        <v>991</v>
      </c>
      <c r="I149">
        <v>1</v>
      </c>
      <c r="J149" t="str">
        <f t="shared" si="9"/>
        <v/>
      </c>
    </row>
    <row r="150" spans="1:10">
      <c r="A150" t="s">
        <v>814</v>
      </c>
      <c r="B150" t="s">
        <v>815</v>
      </c>
      <c r="C150" t="str">
        <f t="shared" si="11"/>
        <v>1/38</v>
      </c>
      <c r="D150" t="str">
        <f>"169/8582"</f>
        <v>169/8582</v>
      </c>
      <c r="E150">
        <v>0.53112870839341098</v>
      </c>
      <c r="F150">
        <v>0.57746879704518495</v>
      </c>
      <c r="G150">
        <v>0.52156051195114195</v>
      </c>
      <c r="H150" t="s">
        <v>1075</v>
      </c>
      <c r="I150">
        <v>1</v>
      </c>
      <c r="J150" t="str">
        <f t="shared" si="9"/>
        <v/>
      </c>
    </row>
    <row r="151" spans="1:10">
      <c r="A151" t="s">
        <v>823</v>
      </c>
      <c r="B151" t="s">
        <v>824</v>
      </c>
      <c r="C151" t="str">
        <f t="shared" si="11"/>
        <v>1/38</v>
      </c>
      <c r="D151" t="str">
        <f>"179/8582"</f>
        <v>179/8582</v>
      </c>
      <c r="E151">
        <v>0.55189234590734704</v>
      </c>
      <c r="F151">
        <v>0.59604373357993401</v>
      </c>
      <c r="G151">
        <v>0.53833709530611396</v>
      </c>
      <c r="H151" t="s">
        <v>1046</v>
      </c>
      <c r="I151">
        <v>1</v>
      </c>
      <c r="J151" t="str">
        <f t="shared" si="9"/>
        <v/>
      </c>
    </row>
    <row r="152" spans="1:10">
      <c r="A152" t="s">
        <v>880</v>
      </c>
      <c r="B152" t="s">
        <v>881</v>
      </c>
      <c r="C152" t="str">
        <f t="shared" si="11"/>
        <v>1/38</v>
      </c>
      <c r="D152" t="str">
        <f>"186/8582"</f>
        <v>186/8582</v>
      </c>
      <c r="E152">
        <v>0.56589128824425505</v>
      </c>
      <c r="F152">
        <v>0.60711515692429996</v>
      </c>
      <c r="G152">
        <v>0.548336626461844</v>
      </c>
      <c r="H152" t="s">
        <v>1078</v>
      </c>
      <c r="I152">
        <v>1</v>
      </c>
      <c r="J152" t="str">
        <f t="shared" si="9"/>
        <v/>
      </c>
    </row>
    <row r="153" spans="1:10">
      <c r="A153" t="s">
        <v>571</v>
      </c>
      <c r="B153" t="s">
        <v>572</v>
      </c>
      <c r="C153" t="str">
        <f t="shared" si="11"/>
        <v>1/38</v>
      </c>
      <c r="D153" t="str">
        <f>"200/8582"</f>
        <v>200/8582</v>
      </c>
      <c r="E153">
        <v>0.59262329238015798</v>
      </c>
      <c r="F153">
        <v>0.62301258680180804</v>
      </c>
      <c r="G153">
        <v>0.56269492895030104</v>
      </c>
      <c r="H153" t="s">
        <v>971</v>
      </c>
      <c r="I153">
        <v>1</v>
      </c>
      <c r="J153" t="str">
        <f t="shared" si="9"/>
        <v/>
      </c>
    </row>
    <row r="154" spans="1:10">
      <c r="A154" t="s">
        <v>285</v>
      </c>
      <c r="B154" t="s">
        <v>286</v>
      </c>
      <c r="C154" t="str">
        <f t="shared" si="11"/>
        <v>1/38</v>
      </c>
      <c r="D154" t="str">
        <f>"201/8582"</f>
        <v>201/8582</v>
      </c>
      <c r="E154">
        <v>0.59447014455023195</v>
      </c>
      <c r="F154">
        <v>0.62301258680180804</v>
      </c>
      <c r="G154">
        <v>0.56269492895030104</v>
      </c>
      <c r="H154" t="s">
        <v>968</v>
      </c>
      <c r="I154">
        <v>1</v>
      </c>
      <c r="J154" t="str">
        <f t="shared" si="9"/>
        <v/>
      </c>
    </row>
    <row r="155" spans="1:10">
      <c r="A155" t="s">
        <v>55</v>
      </c>
      <c r="B155" t="s">
        <v>56</v>
      </c>
      <c r="C155" t="str">
        <f>"2/38"</f>
        <v>2/38</v>
      </c>
      <c r="D155" t="str">
        <f>"447/8582"</f>
        <v>447/8582</v>
      </c>
      <c r="E155">
        <v>0.59609228984123597</v>
      </c>
      <c r="F155">
        <v>0.62301258680180804</v>
      </c>
      <c r="G155">
        <v>0.56269492895030104</v>
      </c>
      <c r="H155" t="s">
        <v>1065</v>
      </c>
      <c r="I155">
        <v>2</v>
      </c>
      <c r="J155" t="str">
        <f t="shared" si="9"/>
        <v/>
      </c>
    </row>
    <row r="156" spans="1:10">
      <c r="A156" t="s">
        <v>761</v>
      </c>
      <c r="B156" t="s">
        <v>762</v>
      </c>
      <c r="C156" t="str">
        <f>"2/38"</f>
        <v>2/38</v>
      </c>
      <c r="D156" t="str">
        <f>"447/8582"</f>
        <v>447/8582</v>
      </c>
      <c r="E156">
        <v>0.59609228984123597</v>
      </c>
      <c r="F156">
        <v>0.62301258680180804</v>
      </c>
      <c r="G156">
        <v>0.56269492895030104</v>
      </c>
      <c r="H156" t="s">
        <v>1073</v>
      </c>
      <c r="I156">
        <v>2</v>
      </c>
      <c r="J156" t="str">
        <f t="shared" si="9"/>
        <v/>
      </c>
    </row>
    <row r="157" spans="1:10">
      <c r="A157" t="s">
        <v>598</v>
      </c>
      <c r="B157" t="s">
        <v>599</v>
      </c>
      <c r="C157" t="str">
        <f t="shared" ref="C157:C163" si="12">"1/38"</f>
        <v>1/38</v>
      </c>
      <c r="D157" t="str">
        <f>"209/8582"</f>
        <v>209/8582</v>
      </c>
      <c r="E157">
        <v>0.60895436386923296</v>
      </c>
      <c r="F157">
        <v>0.63237568555651102</v>
      </c>
      <c r="G157">
        <v>0.57115152886520504</v>
      </c>
      <c r="H157" t="s">
        <v>963</v>
      </c>
      <c r="I157">
        <v>1</v>
      </c>
      <c r="J157" t="str">
        <f t="shared" si="9"/>
        <v/>
      </c>
    </row>
    <row r="158" spans="1:10">
      <c r="A158" t="s">
        <v>840</v>
      </c>
      <c r="B158" t="s">
        <v>841</v>
      </c>
      <c r="C158" t="str">
        <f t="shared" si="12"/>
        <v>1/38</v>
      </c>
      <c r="D158" t="str">
        <f>"220/8582"</f>
        <v>220/8582</v>
      </c>
      <c r="E158">
        <v>0.62805042282520995</v>
      </c>
      <c r="F158">
        <v>0.64805202864766898</v>
      </c>
      <c r="G158">
        <v>0.58531014933090297</v>
      </c>
      <c r="H158" t="s">
        <v>1054</v>
      </c>
      <c r="I158">
        <v>1</v>
      </c>
      <c r="J158" t="str">
        <f t="shared" si="9"/>
        <v/>
      </c>
    </row>
    <row r="159" spans="1:10">
      <c r="A159" t="s">
        <v>417</v>
      </c>
      <c r="B159" t="s">
        <v>418</v>
      </c>
      <c r="C159" t="str">
        <f t="shared" si="12"/>
        <v>1/38</v>
      </c>
      <c r="D159" t="str">
        <f>"238/8582"</f>
        <v>238/8582</v>
      </c>
      <c r="E159">
        <v>0.65735681954210101</v>
      </c>
      <c r="F159">
        <v>0.67399876434063599</v>
      </c>
      <c r="G159">
        <v>0.60874482289375098</v>
      </c>
      <c r="H159" t="s">
        <v>1020</v>
      </c>
      <c r="I159">
        <v>1</v>
      </c>
      <c r="J159" t="str">
        <f t="shared" si="9"/>
        <v/>
      </c>
    </row>
    <row r="160" spans="1:10">
      <c r="A160" t="s">
        <v>847</v>
      </c>
      <c r="B160" t="s">
        <v>848</v>
      </c>
      <c r="C160" t="str">
        <f t="shared" si="12"/>
        <v>1/38</v>
      </c>
      <c r="D160" t="str">
        <f>"249/8582"</f>
        <v>249/8582</v>
      </c>
      <c r="E160">
        <v>0.67414609515620005</v>
      </c>
      <c r="F160">
        <v>0.68686583280065705</v>
      </c>
      <c r="G160">
        <v>0.62036615178226995</v>
      </c>
      <c r="H160" t="s">
        <v>1079</v>
      </c>
      <c r="I160">
        <v>1</v>
      </c>
      <c r="J160" t="str">
        <f t="shared" si="9"/>
        <v/>
      </c>
    </row>
    <row r="161" spans="1:10">
      <c r="A161" t="s">
        <v>691</v>
      </c>
      <c r="B161" t="s">
        <v>692</v>
      </c>
      <c r="C161" t="str">
        <f t="shared" si="12"/>
        <v>1/38</v>
      </c>
      <c r="D161" t="str">
        <f>"263/8582"</f>
        <v>263/8582</v>
      </c>
      <c r="E161">
        <v>0.69435922020640595</v>
      </c>
      <c r="F161">
        <v>0.70303871045898603</v>
      </c>
      <c r="G161">
        <v>0.63497323426770003</v>
      </c>
      <c r="H161" t="s">
        <v>983</v>
      </c>
      <c r="I161">
        <v>1</v>
      </c>
      <c r="J161" t="str">
        <f t="shared" si="9"/>
        <v/>
      </c>
    </row>
    <row r="162" spans="1:10">
      <c r="A162" t="s">
        <v>820</v>
      </c>
      <c r="B162" t="s">
        <v>821</v>
      </c>
      <c r="C162" t="str">
        <f t="shared" si="12"/>
        <v>1/38</v>
      </c>
      <c r="D162" t="str">
        <f>"440/8582"</f>
        <v>440/8582</v>
      </c>
      <c r="E162">
        <v>0.86526201791532797</v>
      </c>
      <c r="F162">
        <v>0.86713998680203896</v>
      </c>
      <c r="G162">
        <v>0.78318686267370696</v>
      </c>
      <c r="H162" t="s">
        <v>1054</v>
      </c>
      <c r="I162">
        <v>1</v>
      </c>
      <c r="J162" t="str">
        <f t="shared" si="9"/>
        <v/>
      </c>
    </row>
    <row r="163" spans="1:10">
      <c r="A163" t="s">
        <v>825</v>
      </c>
      <c r="B163" t="s">
        <v>826</v>
      </c>
      <c r="C163" t="str">
        <f t="shared" si="12"/>
        <v>1/38</v>
      </c>
      <c r="D163" t="str">
        <f>"443/8582"</f>
        <v>443/8582</v>
      </c>
      <c r="E163">
        <v>0.86713998680203896</v>
      </c>
      <c r="F163">
        <v>0.86713998680203896</v>
      </c>
      <c r="G163">
        <v>0.78318686267370696</v>
      </c>
      <c r="H163" t="s">
        <v>1054</v>
      </c>
      <c r="I163">
        <v>1</v>
      </c>
      <c r="J163" t="str">
        <f t="shared" si="9"/>
        <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A4DDC-E848-43C9-A154-D46A1E6035DA}">
  <dimension ref="A1:J83"/>
  <sheetViews>
    <sheetView workbookViewId="0"/>
  </sheetViews>
  <sheetFormatPr defaultRowHeight="15"/>
  <sheetData>
    <row r="1" spans="1:10">
      <c r="A1" t="s">
        <v>19</v>
      </c>
      <c r="B1" t="s">
        <v>7</v>
      </c>
      <c r="C1" t="str">
        <f>"GeneRatio"</f>
        <v>GeneRatio</v>
      </c>
      <c r="D1" t="str">
        <f>"BgRatio"</f>
        <v>BgRatio</v>
      </c>
      <c r="E1" t="s">
        <v>26</v>
      </c>
      <c r="F1" t="s">
        <v>28</v>
      </c>
      <c r="G1" t="s">
        <v>30</v>
      </c>
      <c r="H1" t="s">
        <v>32</v>
      </c>
      <c r="I1" t="s">
        <v>34</v>
      </c>
      <c r="J1" t="s">
        <v>36</v>
      </c>
    </row>
    <row r="2" spans="1:10">
      <c r="A2" s="9" t="s">
        <v>746</v>
      </c>
      <c r="B2" s="9" t="s">
        <v>747</v>
      </c>
      <c r="C2" s="9" t="str">
        <f>"5/23"</f>
        <v>5/23</v>
      </c>
      <c r="D2" s="9" t="str">
        <f>"323/8582"</f>
        <v>323/8582</v>
      </c>
      <c r="E2" s="9">
        <v>1.40764423209195E-3</v>
      </c>
      <c r="F2" s="9">
        <v>0.11542682703154</v>
      </c>
      <c r="G2" s="9">
        <v>9.4830769319878494E-2</v>
      </c>
      <c r="H2" s="9" t="s">
        <v>1080</v>
      </c>
      <c r="I2" s="9">
        <v>5</v>
      </c>
      <c r="J2" s="9" t="str">
        <f t="shared" ref="J2:J65" si="0">IF(F2&lt;0.05,"*","")</f>
        <v/>
      </c>
    </row>
    <row r="3" spans="1:10">
      <c r="A3" t="s">
        <v>574</v>
      </c>
      <c r="B3" t="s">
        <v>575</v>
      </c>
      <c r="C3" t="str">
        <f>"3/23"</f>
        <v>3/23</v>
      </c>
      <c r="D3" t="str">
        <f>"201/8582"</f>
        <v>201/8582</v>
      </c>
      <c r="E3">
        <v>1.5872072334120701E-2</v>
      </c>
      <c r="F3">
        <v>0.20095389888196599</v>
      </c>
      <c r="G3">
        <v>0.16509691307375901</v>
      </c>
      <c r="H3" t="s">
        <v>1081</v>
      </c>
      <c r="I3">
        <v>3</v>
      </c>
      <c r="J3" t="str">
        <f t="shared" si="0"/>
        <v/>
      </c>
    </row>
    <row r="4" spans="1:10">
      <c r="A4" t="s">
        <v>214</v>
      </c>
      <c r="B4" t="s">
        <v>215</v>
      </c>
      <c r="C4" t="str">
        <f>"4/23"</f>
        <v>4/23</v>
      </c>
      <c r="D4" t="str">
        <f>"400/8582"</f>
        <v>400/8582</v>
      </c>
      <c r="E4">
        <v>2.0362451586875899E-2</v>
      </c>
      <c r="F4">
        <v>0.20095389888196599</v>
      </c>
      <c r="G4">
        <v>0.16509691307375901</v>
      </c>
      <c r="H4" t="s">
        <v>1082</v>
      </c>
      <c r="I4">
        <v>4</v>
      </c>
      <c r="J4" t="str">
        <f t="shared" si="0"/>
        <v/>
      </c>
    </row>
    <row r="5" spans="1:10">
      <c r="A5" t="s">
        <v>117</v>
      </c>
      <c r="B5" t="s">
        <v>118</v>
      </c>
      <c r="C5" t="str">
        <f>"2/23"</f>
        <v>2/23</v>
      </c>
      <c r="D5" t="str">
        <f>"91/8582"</f>
        <v>91/8582</v>
      </c>
      <c r="E5">
        <v>2.43497048020157E-2</v>
      </c>
      <c r="F5">
        <v>0.20095389888196599</v>
      </c>
      <c r="G5">
        <v>0.16509691307375901</v>
      </c>
      <c r="H5" t="s">
        <v>1083</v>
      </c>
      <c r="I5">
        <v>2</v>
      </c>
      <c r="J5" t="str">
        <f t="shared" si="0"/>
        <v/>
      </c>
    </row>
    <row r="6" spans="1:10">
      <c r="A6" t="s">
        <v>142</v>
      </c>
      <c r="B6" t="s">
        <v>143</v>
      </c>
      <c r="C6" t="str">
        <f>"1/23"</f>
        <v>1/23</v>
      </c>
      <c r="D6" t="str">
        <f>"10/8582"</f>
        <v>10/8582</v>
      </c>
      <c r="E6">
        <v>2.6493091560030699E-2</v>
      </c>
      <c r="F6">
        <v>0.20095389888196599</v>
      </c>
      <c r="G6">
        <v>0.16509691307375901</v>
      </c>
      <c r="H6" t="s">
        <v>1084</v>
      </c>
      <c r="I6">
        <v>1</v>
      </c>
      <c r="J6" t="str">
        <f t="shared" si="0"/>
        <v/>
      </c>
    </row>
    <row r="7" spans="1:10">
      <c r="A7" t="s">
        <v>1085</v>
      </c>
      <c r="B7" t="s">
        <v>1086</v>
      </c>
      <c r="C7" t="str">
        <f>"1/23"</f>
        <v>1/23</v>
      </c>
      <c r="D7" t="str">
        <f>"10/8582"</f>
        <v>10/8582</v>
      </c>
      <c r="E7">
        <v>2.6493091560030699E-2</v>
      </c>
      <c r="F7">
        <v>0.20095389888196599</v>
      </c>
      <c r="G7">
        <v>0.16509691307375901</v>
      </c>
      <c r="H7" t="s">
        <v>1087</v>
      </c>
      <c r="I7">
        <v>1</v>
      </c>
      <c r="J7" t="str">
        <f t="shared" si="0"/>
        <v/>
      </c>
    </row>
    <row r="8" spans="1:10">
      <c r="A8" t="s">
        <v>1088</v>
      </c>
      <c r="B8" t="s">
        <v>1089</v>
      </c>
      <c r="C8" t="str">
        <f>"1/23"</f>
        <v>1/23</v>
      </c>
      <c r="D8" t="str">
        <f>"10/8582"</f>
        <v>10/8582</v>
      </c>
      <c r="E8">
        <v>2.6493091560030699E-2</v>
      </c>
      <c r="F8">
        <v>0.20095389888196599</v>
      </c>
      <c r="G8">
        <v>0.16509691307375901</v>
      </c>
      <c r="H8" t="s">
        <v>1090</v>
      </c>
      <c r="I8">
        <v>1</v>
      </c>
      <c r="J8" t="str">
        <f t="shared" si="0"/>
        <v/>
      </c>
    </row>
    <row r="9" spans="1:10">
      <c r="A9" t="s">
        <v>1091</v>
      </c>
      <c r="B9" t="s">
        <v>1092</v>
      </c>
      <c r="C9" t="str">
        <f>"1/23"</f>
        <v>1/23</v>
      </c>
      <c r="D9" t="str">
        <f>"10/8582"</f>
        <v>10/8582</v>
      </c>
      <c r="E9">
        <v>2.6493091560030699E-2</v>
      </c>
      <c r="F9">
        <v>0.20095389888196599</v>
      </c>
      <c r="G9">
        <v>0.16509691307375901</v>
      </c>
      <c r="H9" t="s">
        <v>1090</v>
      </c>
      <c r="I9">
        <v>1</v>
      </c>
      <c r="J9" t="str">
        <f t="shared" si="0"/>
        <v/>
      </c>
    </row>
    <row r="10" spans="1:10">
      <c r="A10" t="s">
        <v>984</v>
      </c>
      <c r="B10" t="s">
        <v>985</v>
      </c>
      <c r="C10" t="str">
        <f>"2/23"</f>
        <v>2/23</v>
      </c>
      <c r="D10" t="str">
        <f>"97/8582"</f>
        <v>97/8582</v>
      </c>
      <c r="E10">
        <v>2.7418610644657001E-2</v>
      </c>
      <c r="F10">
        <v>0.20095389888196599</v>
      </c>
      <c r="G10">
        <v>0.16509691307375901</v>
      </c>
      <c r="H10" t="s">
        <v>1093</v>
      </c>
      <c r="I10">
        <v>2</v>
      </c>
      <c r="J10" t="str">
        <f t="shared" si="0"/>
        <v/>
      </c>
    </row>
    <row r="11" spans="1:10">
      <c r="A11" t="s">
        <v>1094</v>
      </c>
      <c r="B11" t="s">
        <v>1095</v>
      </c>
      <c r="C11" t="str">
        <f>"1/23"</f>
        <v>1/23</v>
      </c>
      <c r="D11" t="str">
        <f>"11/8582"</f>
        <v>11/8582</v>
      </c>
      <c r="E11">
        <v>2.91051609597179E-2</v>
      </c>
      <c r="F11">
        <v>0.20095389888196599</v>
      </c>
      <c r="G11">
        <v>0.16509691307375901</v>
      </c>
      <c r="H11" t="s">
        <v>1096</v>
      </c>
      <c r="I11">
        <v>1</v>
      </c>
      <c r="J11" t="str">
        <f t="shared" si="0"/>
        <v/>
      </c>
    </row>
    <row r="12" spans="1:10">
      <c r="A12" t="s">
        <v>1097</v>
      </c>
      <c r="B12" t="s">
        <v>1098</v>
      </c>
      <c r="C12" t="str">
        <f>"1/23"</f>
        <v>1/23</v>
      </c>
      <c r="D12" t="str">
        <f>"11/8582"</f>
        <v>11/8582</v>
      </c>
      <c r="E12">
        <v>2.91051609597179E-2</v>
      </c>
      <c r="F12">
        <v>0.20095389888196599</v>
      </c>
      <c r="G12">
        <v>0.16509691307375901</v>
      </c>
      <c r="H12" t="s">
        <v>1099</v>
      </c>
      <c r="I12">
        <v>1</v>
      </c>
      <c r="J12" t="str">
        <f t="shared" si="0"/>
        <v/>
      </c>
    </row>
    <row r="13" spans="1:10">
      <c r="A13" t="s">
        <v>688</v>
      </c>
      <c r="B13" t="s">
        <v>689</v>
      </c>
      <c r="C13" t="str">
        <f>"3/23"</f>
        <v>3/23</v>
      </c>
      <c r="D13" t="str">
        <f>"262/8582"</f>
        <v>262/8582</v>
      </c>
      <c r="E13">
        <v>3.1729432199069901E-2</v>
      </c>
      <c r="F13">
        <v>0.20095389888196599</v>
      </c>
      <c r="G13">
        <v>0.16509691307375901</v>
      </c>
      <c r="H13" t="s">
        <v>1100</v>
      </c>
      <c r="I13">
        <v>3</v>
      </c>
      <c r="J13" t="str">
        <f t="shared" si="0"/>
        <v/>
      </c>
    </row>
    <row r="14" spans="1:10">
      <c r="A14" t="s">
        <v>700</v>
      </c>
      <c r="B14" t="s">
        <v>701</v>
      </c>
      <c r="C14" t="str">
        <f>"3/23"</f>
        <v>3/23</v>
      </c>
      <c r="D14" t="str">
        <f>"268/8582"</f>
        <v>268/8582</v>
      </c>
      <c r="E14">
        <v>3.3616800434270601E-2</v>
      </c>
      <c r="F14">
        <v>0.20095389888196599</v>
      </c>
      <c r="G14">
        <v>0.16509691307375901</v>
      </c>
      <c r="H14" t="s">
        <v>1100</v>
      </c>
      <c r="I14">
        <v>3</v>
      </c>
      <c r="J14" t="str">
        <f t="shared" si="0"/>
        <v/>
      </c>
    </row>
    <row r="15" spans="1:10">
      <c r="A15" t="s">
        <v>1101</v>
      </c>
      <c r="B15" t="s">
        <v>1102</v>
      </c>
      <c r="C15" t="str">
        <f>"1/23"</f>
        <v>1/23</v>
      </c>
      <c r="D15" t="str">
        <f>"13/8582"</f>
        <v>13/8582</v>
      </c>
      <c r="E15">
        <v>3.4309202248140602E-2</v>
      </c>
      <c r="F15">
        <v>0.20095389888196599</v>
      </c>
      <c r="G15">
        <v>0.16509691307375901</v>
      </c>
      <c r="H15" t="s">
        <v>1103</v>
      </c>
      <c r="I15">
        <v>1</v>
      </c>
      <c r="J15" t="str">
        <f t="shared" si="0"/>
        <v/>
      </c>
    </row>
    <row r="16" spans="1:10">
      <c r="A16" t="s">
        <v>1104</v>
      </c>
      <c r="B16" t="s">
        <v>1105</v>
      </c>
      <c r="C16" t="str">
        <f>"1/23"</f>
        <v>1/23</v>
      </c>
      <c r="D16" t="str">
        <f>"14/8582"</f>
        <v>14/8582</v>
      </c>
      <c r="E16">
        <v>3.69012069567752E-2</v>
      </c>
      <c r="F16">
        <v>0.20172659803037099</v>
      </c>
      <c r="G16">
        <v>0.16573173650762199</v>
      </c>
      <c r="H16" t="s">
        <v>1106</v>
      </c>
      <c r="I16">
        <v>1</v>
      </c>
      <c r="J16" t="str">
        <f t="shared" si="0"/>
        <v/>
      </c>
    </row>
    <row r="17" spans="1:10">
      <c r="A17" t="s">
        <v>712</v>
      </c>
      <c r="B17" t="s">
        <v>713</v>
      </c>
      <c r="C17" t="str">
        <f>"3/23"</f>
        <v>3/23</v>
      </c>
      <c r="D17" t="str">
        <f>"291/8582"</f>
        <v>291/8582</v>
      </c>
      <c r="E17">
        <v>4.1391273986640102E-2</v>
      </c>
      <c r="F17">
        <v>0.20334794352315499</v>
      </c>
      <c r="G17">
        <v>0.167063779017739</v>
      </c>
      <c r="H17" t="s">
        <v>1100</v>
      </c>
      <c r="I17">
        <v>3</v>
      </c>
      <c r="J17" t="str">
        <f t="shared" si="0"/>
        <v/>
      </c>
    </row>
    <row r="18" spans="1:10">
      <c r="A18" t="s">
        <v>1107</v>
      </c>
      <c r="B18" t="s">
        <v>1108</v>
      </c>
      <c r="C18" t="str">
        <f>"1/23"</f>
        <v>1/23</v>
      </c>
      <c r="D18" t="str">
        <f>"17/8582"</f>
        <v>17/8582</v>
      </c>
      <c r="E18">
        <v>4.4637353456302299E-2</v>
      </c>
      <c r="F18">
        <v>0.20334794352315499</v>
      </c>
      <c r="G18">
        <v>0.167063779017739</v>
      </c>
      <c r="H18" t="s">
        <v>1109</v>
      </c>
      <c r="I18">
        <v>1</v>
      </c>
      <c r="J18" t="str">
        <f t="shared" si="0"/>
        <v/>
      </c>
    </row>
    <row r="19" spans="1:10">
      <c r="A19" t="s">
        <v>300</v>
      </c>
      <c r="B19" t="s">
        <v>301</v>
      </c>
      <c r="C19" t="str">
        <f>"1/23"</f>
        <v>1/23</v>
      </c>
      <c r="D19" t="str">
        <f>"17/8582"</f>
        <v>17/8582</v>
      </c>
      <c r="E19">
        <v>4.4637353456302299E-2</v>
      </c>
      <c r="F19">
        <v>0.20334794352315499</v>
      </c>
      <c r="G19">
        <v>0.167063779017739</v>
      </c>
      <c r="H19" t="s">
        <v>1110</v>
      </c>
      <c r="I19">
        <v>1</v>
      </c>
      <c r="J19" t="str">
        <f t="shared" si="0"/>
        <v/>
      </c>
    </row>
    <row r="20" spans="1:10">
      <c r="A20" t="s">
        <v>790</v>
      </c>
      <c r="B20" t="s">
        <v>791</v>
      </c>
      <c r="C20" t="str">
        <f>"2/23"</f>
        <v>2/23</v>
      </c>
      <c r="D20" t="str">
        <f>"138/8582"</f>
        <v>138/8582</v>
      </c>
      <c r="E20">
        <v>5.2112511146160799E-2</v>
      </c>
      <c r="F20">
        <v>0.211410253908447</v>
      </c>
      <c r="G20">
        <v>0.173687500001805</v>
      </c>
      <c r="H20" t="s">
        <v>1111</v>
      </c>
      <c r="I20">
        <v>2</v>
      </c>
      <c r="J20" t="str">
        <f t="shared" si="0"/>
        <v/>
      </c>
    </row>
    <row r="21" spans="1:10">
      <c r="A21" t="s">
        <v>999</v>
      </c>
      <c r="B21" t="s">
        <v>1000</v>
      </c>
      <c r="C21" t="str">
        <f t="shared" ref="C21:C50" si="1">"1/23"</f>
        <v>1/23</v>
      </c>
      <c r="D21" t="str">
        <f>"21/8582"</f>
        <v>21/8582</v>
      </c>
      <c r="E21">
        <v>5.4859797578975501E-2</v>
      </c>
      <c r="F21">
        <v>0.211410253908447</v>
      </c>
      <c r="G21">
        <v>0.173687500001805</v>
      </c>
      <c r="H21" t="s">
        <v>1090</v>
      </c>
      <c r="I21">
        <v>1</v>
      </c>
      <c r="J21" t="str">
        <f t="shared" si="0"/>
        <v/>
      </c>
    </row>
    <row r="22" spans="1:10">
      <c r="A22" t="s">
        <v>1112</v>
      </c>
      <c r="B22" t="s">
        <v>1113</v>
      </c>
      <c r="C22" t="str">
        <f t="shared" si="1"/>
        <v>1/23</v>
      </c>
      <c r="D22" t="str">
        <f>"28/8582"</f>
        <v>28/8582</v>
      </c>
      <c r="E22">
        <v>7.2497819362701596E-2</v>
      </c>
      <c r="F22">
        <v>0.211410253908447</v>
      </c>
      <c r="G22">
        <v>0.173687500001805</v>
      </c>
      <c r="H22" t="s">
        <v>1114</v>
      </c>
      <c r="I22">
        <v>1</v>
      </c>
      <c r="J22" t="str">
        <f t="shared" si="0"/>
        <v/>
      </c>
    </row>
    <row r="23" spans="1:10">
      <c r="A23" t="s">
        <v>1115</v>
      </c>
      <c r="B23" t="s">
        <v>1116</v>
      </c>
      <c r="C23" t="str">
        <f t="shared" si="1"/>
        <v>1/23</v>
      </c>
      <c r="D23" t="str">
        <f>"28/8582"</f>
        <v>28/8582</v>
      </c>
      <c r="E23">
        <v>7.2497819362701596E-2</v>
      </c>
      <c r="F23">
        <v>0.211410253908447</v>
      </c>
      <c r="G23">
        <v>0.173687500001805</v>
      </c>
      <c r="H23" t="s">
        <v>1114</v>
      </c>
      <c r="I23">
        <v>1</v>
      </c>
      <c r="J23" t="str">
        <f t="shared" si="0"/>
        <v/>
      </c>
    </row>
    <row r="24" spans="1:10">
      <c r="A24" t="s">
        <v>1117</v>
      </c>
      <c r="B24" t="s">
        <v>1118</v>
      </c>
      <c r="C24" t="str">
        <f t="shared" si="1"/>
        <v>1/23</v>
      </c>
      <c r="D24" t="str">
        <f>"28/8582"</f>
        <v>28/8582</v>
      </c>
      <c r="E24">
        <v>7.2497819362701596E-2</v>
      </c>
      <c r="F24">
        <v>0.211410253908447</v>
      </c>
      <c r="G24">
        <v>0.173687500001805</v>
      </c>
      <c r="H24" t="s">
        <v>1099</v>
      </c>
      <c r="I24">
        <v>1</v>
      </c>
      <c r="J24" t="str">
        <f t="shared" si="0"/>
        <v/>
      </c>
    </row>
    <row r="25" spans="1:10">
      <c r="A25" t="s">
        <v>1119</v>
      </c>
      <c r="B25" t="s">
        <v>1120</v>
      </c>
      <c r="C25" t="str">
        <f t="shared" si="1"/>
        <v>1/23</v>
      </c>
      <c r="D25" t="str">
        <f>"28/8582"</f>
        <v>28/8582</v>
      </c>
      <c r="E25">
        <v>7.2497819362701596E-2</v>
      </c>
      <c r="F25">
        <v>0.211410253908447</v>
      </c>
      <c r="G25">
        <v>0.173687500001805</v>
      </c>
      <c r="H25" t="s">
        <v>1114</v>
      </c>
      <c r="I25">
        <v>1</v>
      </c>
      <c r="J25" t="str">
        <f t="shared" si="0"/>
        <v/>
      </c>
    </row>
    <row r="26" spans="1:10">
      <c r="A26" t="s">
        <v>1012</v>
      </c>
      <c r="B26" t="s">
        <v>1013</v>
      </c>
      <c r="C26" t="str">
        <f t="shared" si="1"/>
        <v>1/23</v>
      </c>
      <c r="D26" t="str">
        <f>"30/8582"</f>
        <v>30/8582</v>
      </c>
      <c r="E26">
        <v>7.7479141409714902E-2</v>
      </c>
      <c r="F26">
        <v>0.211410253908447</v>
      </c>
      <c r="G26">
        <v>0.173687500001805</v>
      </c>
      <c r="H26" t="s">
        <v>1090</v>
      </c>
      <c r="I26">
        <v>1</v>
      </c>
      <c r="J26" t="str">
        <f t="shared" si="0"/>
        <v/>
      </c>
    </row>
    <row r="27" spans="1:10">
      <c r="A27" t="s">
        <v>937</v>
      </c>
      <c r="B27" t="s">
        <v>938</v>
      </c>
      <c r="C27" t="str">
        <f t="shared" si="1"/>
        <v>1/23</v>
      </c>
      <c r="D27" t="str">
        <f>"31/8582"</f>
        <v>31/8582</v>
      </c>
      <c r="E27">
        <v>7.9960196104239697E-2</v>
      </c>
      <c r="F27">
        <v>0.211410253908447</v>
      </c>
      <c r="G27">
        <v>0.173687500001805</v>
      </c>
      <c r="H27" t="s">
        <v>1121</v>
      </c>
      <c r="I27">
        <v>1</v>
      </c>
      <c r="J27" t="str">
        <f t="shared" si="0"/>
        <v/>
      </c>
    </row>
    <row r="28" spans="1:10">
      <c r="A28" t="s">
        <v>82</v>
      </c>
      <c r="B28" t="s">
        <v>83</v>
      </c>
      <c r="C28" t="str">
        <f t="shared" si="1"/>
        <v>1/23</v>
      </c>
      <c r="D28" t="str">
        <f>"32/8582"</f>
        <v>32/8582</v>
      </c>
      <c r="E28">
        <v>8.2434867544960502E-2</v>
      </c>
      <c r="F28">
        <v>0.211410253908447</v>
      </c>
      <c r="G28">
        <v>0.173687500001805</v>
      </c>
      <c r="H28" t="s">
        <v>1122</v>
      </c>
      <c r="I28">
        <v>1</v>
      </c>
      <c r="J28" t="str">
        <f t="shared" si="0"/>
        <v/>
      </c>
    </row>
    <row r="29" spans="1:10">
      <c r="A29" t="s">
        <v>85</v>
      </c>
      <c r="B29" t="s">
        <v>86</v>
      </c>
      <c r="C29" t="str">
        <f t="shared" si="1"/>
        <v>1/23</v>
      </c>
      <c r="D29" t="str">
        <f>"33/8582"</f>
        <v>33/8582</v>
      </c>
      <c r="E29">
        <v>8.4903171410044304E-2</v>
      </c>
      <c r="F29">
        <v>0.211410253908447</v>
      </c>
      <c r="G29">
        <v>0.173687500001805</v>
      </c>
      <c r="H29" t="s">
        <v>1110</v>
      </c>
      <c r="I29">
        <v>1</v>
      </c>
      <c r="J29" t="str">
        <f t="shared" si="0"/>
        <v/>
      </c>
    </row>
    <row r="30" spans="1:10">
      <c r="A30" t="s">
        <v>1023</v>
      </c>
      <c r="B30" t="s">
        <v>1024</v>
      </c>
      <c r="C30" t="str">
        <f t="shared" si="1"/>
        <v>1/23</v>
      </c>
      <c r="D30" t="str">
        <f>"33/8582"</f>
        <v>33/8582</v>
      </c>
      <c r="E30">
        <v>8.4903171410044304E-2</v>
      </c>
      <c r="F30">
        <v>0.211410253908447</v>
      </c>
      <c r="G30">
        <v>0.173687500001805</v>
      </c>
      <c r="H30" t="s">
        <v>1123</v>
      </c>
      <c r="I30">
        <v>1</v>
      </c>
      <c r="J30" t="str">
        <f t="shared" si="0"/>
        <v/>
      </c>
    </row>
    <row r="31" spans="1:10">
      <c r="A31" t="s">
        <v>1124</v>
      </c>
      <c r="B31" t="s">
        <v>1125</v>
      </c>
      <c r="C31" t="str">
        <f t="shared" si="1"/>
        <v>1/23</v>
      </c>
      <c r="D31" t="str">
        <f>"34/8582"</f>
        <v>34/8582</v>
      </c>
      <c r="E31">
        <v>8.7365123340979706E-2</v>
      </c>
      <c r="F31">
        <v>0.211410253908447</v>
      </c>
      <c r="G31">
        <v>0.173687500001805</v>
      </c>
      <c r="H31" t="s">
        <v>1114</v>
      </c>
      <c r="I31">
        <v>1</v>
      </c>
      <c r="J31" t="str">
        <f t="shared" si="0"/>
        <v/>
      </c>
    </row>
    <row r="32" spans="1:10">
      <c r="A32" t="s">
        <v>1126</v>
      </c>
      <c r="B32" t="s">
        <v>1127</v>
      </c>
      <c r="C32" t="str">
        <f t="shared" si="1"/>
        <v>1/23</v>
      </c>
      <c r="D32" t="str">
        <f>"36/8582"</f>
        <v>36/8582</v>
      </c>
      <c r="E32">
        <v>9.2270033783459798E-2</v>
      </c>
      <c r="F32">
        <v>0.211410253908447</v>
      </c>
      <c r="G32">
        <v>0.173687500001805</v>
      </c>
      <c r="H32" t="s">
        <v>1110</v>
      </c>
      <c r="I32">
        <v>1</v>
      </c>
      <c r="J32" t="str">
        <f t="shared" si="0"/>
        <v/>
      </c>
    </row>
    <row r="33" spans="1:10">
      <c r="A33" t="s">
        <v>1128</v>
      </c>
      <c r="B33" t="s">
        <v>1129</v>
      </c>
      <c r="C33" t="str">
        <f t="shared" si="1"/>
        <v>1/23</v>
      </c>
      <c r="D33" t="str">
        <f>"38/8582"</f>
        <v>38/8582</v>
      </c>
      <c r="E33">
        <v>9.7149723273837099E-2</v>
      </c>
      <c r="F33">
        <v>0.211410253908447</v>
      </c>
      <c r="G33">
        <v>0.173687500001805</v>
      </c>
      <c r="H33" t="s">
        <v>1106</v>
      </c>
      <c r="I33">
        <v>1</v>
      </c>
      <c r="J33" t="str">
        <f t="shared" si="0"/>
        <v/>
      </c>
    </row>
    <row r="34" spans="1:10">
      <c r="A34" t="s">
        <v>1130</v>
      </c>
      <c r="B34" t="s">
        <v>1131</v>
      </c>
      <c r="C34" t="str">
        <f t="shared" si="1"/>
        <v>1/23</v>
      </c>
      <c r="D34" t="str">
        <f>"38/8582"</f>
        <v>38/8582</v>
      </c>
      <c r="E34">
        <v>9.7149723273837099E-2</v>
      </c>
      <c r="F34">
        <v>0.211410253908447</v>
      </c>
      <c r="G34">
        <v>0.173687500001805</v>
      </c>
      <c r="H34" t="s">
        <v>1132</v>
      </c>
      <c r="I34">
        <v>1</v>
      </c>
      <c r="J34" t="str">
        <f t="shared" si="0"/>
        <v/>
      </c>
    </row>
    <row r="35" spans="1:10">
      <c r="A35" t="s">
        <v>110</v>
      </c>
      <c r="B35" t="s">
        <v>111</v>
      </c>
      <c r="C35" t="str">
        <f t="shared" si="1"/>
        <v>1/23</v>
      </c>
      <c r="D35" t="str">
        <f>"39/8582"</f>
        <v>39/8582</v>
      </c>
      <c r="E35">
        <v>9.9580148878320104E-2</v>
      </c>
      <c r="F35">
        <v>0.211410253908447</v>
      </c>
      <c r="G35">
        <v>0.173687500001805</v>
      </c>
      <c r="H35" t="s">
        <v>1122</v>
      </c>
      <c r="I35">
        <v>1</v>
      </c>
      <c r="J35" t="str">
        <f t="shared" si="0"/>
        <v/>
      </c>
    </row>
    <row r="36" spans="1:10">
      <c r="A36" t="s">
        <v>946</v>
      </c>
      <c r="B36" t="s">
        <v>947</v>
      </c>
      <c r="C36" t="str">
        <f t="shared" si="1"/>
        <v>1/23</v>
      </c>
      <c r="D36" t="str">
        <f>"40/8582"</f>
        <v>40/8582</v>
      </c>
      <c r="E36">
        <v>0.10200431563189601</v>
      </c>
      <c r="F36">
        <v>0.211410253908447</v>
      </c>
      <c r="G36">
        <v>0.173687500001805</v>
      </c>
      <c r="H36" t="s">
        <v>1133</v>
      </c>
      <c r="I36">
        <v>1</v>
      </c>
      <c r="J36" t="str">
        <f t="shared" si="0"/>
        <v/>
      </c>
    </row>
    <row r="37" spans="1:10">
      <c r="A37" t="s">
        <v>562</v>
      </c>
      <c r="B37" t="s">
        <v>563</v>
      </c>
      <c r="C37" t="str">
        <f t="shared" si="1"/>
        <v>1/23</v>
      </c>
      <c r="D37" t="str">
        <f>"40/8582"</f>
        <v>40/8582</v>
      </c>
      <c r="E37">
        <v>0.10200431563189601</v>
      </c>
      <c r="F37">
        <v>0.211410253908447</v>
      </c>
      <c r="G37">
        <v>0.173687500001805</v>
      </c>
      <c r="H37" t="s">
        <v>1134</v>
      </c>
      <c r="I37">
        <v>1</v>
      </c>
      <c r="J37" t="str">
        <f t="shared" si="0"/>
        <v/>
      </c>
    </row>
    <row r="38" spans="1:10">
      <c r="A38" t="s">
        <v>112</v>
      </c>
      <c r="B38" t="s">
        <v>113</v>
      </c>
      <c r="C38" t="str">
        <f t="shared" si="1"/>
        <v>1/23</v>
      </c>
      <c r="D38" t="str">
        <f>"40/8582"</f>
        <v>40/8582</v>
      </c>
      <c r="E38">
        <v>0.10200431563189601</v>
      </c>
      <c r="F38">
        <v>0.211410253908447</v>
      </c>
      <c r="G38">
        <v>0.173687500001805</v>
      </c>
      <c r="H38" t="s">
        <v>1135</v>
      </c>
      <c r="I38">
        <v>1</v>
      </c>
      <c r="J38" t="str">
        <f t="shared" si="0"/>
        <v/>
      </c>
    </row>
    <row r="39" spans="1:10">
      <c r="A39" t="s">
        <v>565</v>
      </c>
      <c r="B39" t="s">
        <v>566</v>
      </c>
      <c r="C39" t="str">
        <f t="shared" si="1"/>
        <v>1/23</v>
      </c>
      <c r="D39" t="str">
        <f>"41/8582"</f>
        <v>41/8582</v>
      </c>
      <c r="E39">
        <v>0.10442223892157899</v>
      </c>
      <c r="F39">
        <v>0.211410253908447</v>
      </c>
      <c r="G39">
        <v>0.173687500001805</v>
      </c>
      <c r="H39" t="s">
        <v>1136</v>
      </c>
      <c r="I39">
        <v>1</v>
      </c>
      <c r="J39" t="str">
        <f t="shared" si="0"/>
        <v/>
      </c>
    </row>
    <row r="40" spans="1:10">
      <c r="A40" t="s">
        <v>1137</v>
      </c>
      <c r="B40" t="s">
        <v>1138</v>
      </c>
      <c r="C40" t="str">
        <f t="shared" si="1"/>
        <v>1/23</v>
      </c>
      <c r="D40" t="str">
        <f>"41/8582"</f>
        <v>41/8582</v>
      </c>
      <c r="E40">
        <v>0.10442223892157899</v>
      </c>
      <c r="F40">
        <v>0.211410253908447</v>
      </c>
      <c r="G40">
        <v>0.173687500001805</v>
      </c>
      <c r="H40" t="s">
        <v>1114</v>
      </c>
      <c r="I40">
        <v>1</v>
      </c>
      <c r="J40" t="str">
        <f t="shared" si="0"/>
        <v/>
      </c>
    </row>
    <row r="41" spans="1:10">
      <c r="A41" t="s">
        <v>1139</v>
      </c>
      <c r="B41" t="s">
        <v>1140</v>
      </c>
      <c r="C41" t="str">
        <f t="shared" si="1"/>
        <v>1/23</v>
      </c>
      <c r="D41" t="str">
        <f>"41/8582"</f>
        <v>41/8582</v>
      </c>
      <c r="E41">
        <v>0.10442223892157899</v>
      </c>
      <c r="F41">
        <v>0.211410253908447</v>
      </c>
      <c r="G41">
        <v>0.173687500001805</v>
      </c>
      <c r="H41" t="s">
        <v>1114</v>
      </c>
      <c r="I41">
        <v>1</v>
      </c>
      <c r="J41" t="str">
        <f t="shared" si="0"/>
        <v/>
      </c>
    </row>
    <row r="42" spans="1:10">
      <c r="A42" t="s">
        <v>579</v>
      </c>
      <c r="B42" t="s">
        <v>580</v>
      </c>
      <c r="C42" t="str">
        <f t="shared" si="1"/>
        <v>1/23</v>
      </c>
      <c r="D42" t="str">
        <f>"42/8582"</f>
        <v>42/8582</v>
      </c>
      <c r="E42">
        <v>0.10683393409835</v>
      </c>
      <c r="F42">
        <v>0.211410253908447</v>
      </c>
      <c r="G42">
        <v>0.173687500001805</v>
      </c>
      <c r="H42" t="s">
        <v>1136</v>
      </c>
      <c r="I42">
        <v>1</v>
      </c>
      <c r="J42" t="str">
        <f t="shared" si="0"/>
        <v/>
      </c>
    </row>
    <row r="43" spans="1:10">
      <c r="A43" t="s">
        <v>1141</v>
      </c>
      <c r="B43" t="s">
        <v>1142</v>
      </c>
      <c r="C43" t="str">
        <f t="shared" si="1"/>
        <v>1/23</v>
      </c>
      <c r="D43" t="str">
        <f>"46/8582"</f>
        <v>46/8582</v>
      </c>
      <c r="E43">
        <v>0.116418739439376</v>
      </c>
      <c r="F43">
        <v>0.211410253908447</v>
      </c>
      <c r="G43">
        <v>0.173687500001805</v>
      </c>
      <c r="H43" t="s">
        <v>1087</v>
      </c>
      <c r="I43">
        <v>1</v>
      </c>
      <c r="J43" t="str">
        <f t="shared" si="0"/>
        <v/>
      </c>
    </row>
    <row r="44" spans="1:10">
      <c r="A44" t="s">
        <v>607</v>
      </c>
      <c r="B44" t="s">
        <v>608</v>
      </c>
      <c r="C44" t="str">
        <f t="shared" si="1"/>
        <v>1/23</v>
      </c>
      <c r="D44" t="str">
        <f>"46/8582"</f>
        <v>46/8582</v>
      </c>
      <c r="E44">
        <v>0.116418739439376</v>
      </c>
      <c r="F44">
        <v>0.211410253908447</v>
      </c>
      <c r="G44">
        <v>0.173687500001805</v>
      </c>
      <c r="H44" t="s">
        <v>1136</v>
      </c>
      <c r="I44">
        <v>1</v>
      </c>
      <c r="J44" t="str">
        <f t="shared" si="0"/>
        <v/>
      </c>
    </row>
    <row r="45" spans="1:10">
      <c r="A45" t="s">
        <v>609</v>
      </c>
      <c r="B45" t="s">
        <v>610</v>
      </c>
      <c r="C45" t="str">
        <f t="shared" si="1"/>
        <v>1/23</v>
      </c>
      <c r="D45" t="str">
        <f>"47/8582"</f>
        <v>47/8582</v>
      </c>
      <c r="E45">
        <v>0.11879952306085</v>
      </c>
      <c r="F45">
        <v>0.211410253908447</v>
      </c>
      <c r="G45">
        <v>0.173687500001805</v>
      </c>
      <c r="H45" t="s">
        <v>1136</v>
      </c>
      <c r="I45">
        <v>1</v>
      </c>
      <c r="J45" t="str">
        <f t="shared" si="0"/>
        <v/>
      </c>
    </row>
    <row r="46" spans="1:10">
      <c r="A46" t="s">
        <v>621</v>
      </c>
      <c r="B46" t="s">
        <v>622</v>
      </c>
      <c r="C46" t="str">
        <f t="shared" si="1"/>
        <v>1/23</v>
      </c>
      <c r="D46" t="str">
        <f>"48/8582"</f>
        <v>48/8582</v>
      </c>
      <c r="E46">
        <v>0.121174169923134</v>
      </c>
      <c r="F46">
        <v>0.211410253908447</v>
      </c>
      <c r="G46">
        <v>0.173687500001805</v>
      </c>
      <c r="H46" t="s">
        <v>1136</v>
      </c>
      <c r="I46">
        <v>1</v>
      </c>
      <c r="J46" t="str">
        <f t="shared" si="0"/>
        <v/>
      </c>
    </row>
    <row r="47" spans="1:10">
      <c r="A47" t="s">
        <v>139</v>
      </c>
      <c r="B47" t="s">
        <v>140</v>
      </c>
      <c r="C47" t="str">
        <f t="shared" si="1"/>
        <v>1/23</v>
      </c>
      <c r="D47" t="str">
        <f>"48/8582"</f>
        <v>48/8582</v>
      </c>
      <c r="E47">
        <v>0.121174169923134</v>
      </c>
      <c r="F47">
        <v>0.211410253908447</v>
      </c>
      <c r="G47">
        <v>0.173687500001805</v>
      </c>
      <c r="H47" t="s">
        <v>1134</v>
      </c>
      <c r="I47">
        <v>1</v>
      </c>
      <c r="J47" t="str">
        <f t="shared" si="0"/>
        <v/>
      </c>
    </row>
    <row r="48" spans="1:10">
      <c r="A48" t="s">
        <v>625</v>
      </c>
      <c r="B48" t="s">
        <v>626</v>
      </c>
      <c r="C48" t="str">
        <f t="shared" si="1"/>
        <v>1/23</v>
      </c>
      <c r="D48" t="str">
        <f>"48/8582"</f>
        <v>48/8582</v>
      </c>
      <c r="E48">
        <v>0.121174169923134</v>
      </c>
      <c r="F48">
        <v>0.211410253908447</v>
      </c>
      <c r="G48">
        <v>0.173687500001805</v>
      </c>
      <c r="H48" t="s">
        <v>1136</v>
      </c>
      <c r="I48">
        <v>1</v>
      </c>
      <c r="J48" t="str">
        <f t="shared" si="0"/>
        <v/>
      </c>
    </row>
    <row r="49" spans="1:10">
      <c r="A49" t="s">
        <v>638</v>
      </c>
      <c r="B49" t="s">
        <v>639</v>
      </c>
      <c r="C49" t="str">
        <f t="shared" si="1"/>
        <v>1/23</v>
      </c>
      <c r="D49" t="str">
        <f>"50/8582"</f>
        <v>50/8582</v>
      </c>
      <c r="E49">
        <v>0.12590511373874899</v>
      </c>
      <c r="F49">
        <v>0.21508790263702901</v>
      </c>
      <c r="G49">
        <v>0.17670893156315601</v>
      </c>
      <c r="H49" t="s">
        <v>1123</v>
      </c>
      <c r="I49">
        <v>1</v>
      </c>
      <c r="J49" t="str">
        <f t="shared" si="0"/>
        <v/>
      </c>
    </row>
    <row r="50" spans="1:10">
      <c r="A50" t="s">
        <v>1143</v>
      </c>
      <c r="B50" t="s">
        <v>1144</v>
      </c>
      <c r="C50" t="str">
        <f t="shared" si="1"/>
        <v>1/23</v>
      </c>
      <c r="D50" t="str">
        <f>"57/8582"</f>
        <v>57/8582</v>
      </c>
      <c r="E50">
        <v>0.142272317541597</v>
      </c>
      <c r="F50">
        <v>0.23082262498106701</v>
      </c>
      <c r="G50">
        <v>0.18963604619753899</v>
      </c>
      <c r="H50" t="s">
        <v>1114</v>
      </c>
      <c r="I50">
        <v>1</v>
      </c>
      <c r="J50" t="str">
        <f t="shared" si="0"/>
        <v/>
      </c>
    </row>
    <row r="51" spans="1:10">
      <c r="A51" t="s">
        <v>41</v>
      </c>
      <c r="B51" t="s">
        <v>42</v>
      </c>
      <c r="C51" t="str">
        <f>"2/23"</f>
        <v>2/23</v>
      </c>
      <c r="D51" t="str">
        <f>"249/8582"</f>
        <v>249/8582</v>
      </c>
      <c r="E51">
        <v>0.142636974561689</v>
      </c>
      <c r="F51">
        <v>0.23082262498106701</v>
      </c>
      <c r="G51">
        <v>0.18963604619753899</v>
      </c>
      <c r="H51" t="s">
        <v>1145</v>
      </c>
      <c r="I51">
        <v>2</v>
      </c>
      <c r="J51" t="str">
        <f t="shared" si="0"/>
        <v/>
      </c>
    </row>
    <row r="52" spans="1:10">
      <c r="A52" t="s">
        <v>44</v>
      </c>
      <c r="B52" t="s">
        <v>45</v>
      </c>
      <c r="C52" t="str">
        <f>"2/23"</f>
        <v>2/23</v>
      </c>
      <c r="D52" t="str">
        <f>"250/8582"</f>
        <v>250/8582</v>
      </c>
      <c r="E52">
        <v>0.14356041309798101</v>
      </c>
      <c r="F52">
        <v>0.23082262498106701</v>
      </c>
      <c r="G52">
        <v>0.18963604619753899</v>
      </c>
      <c r="H52" t="s">
        <v>1145</v>
      </c>
      <c r="I52">
        <v>2</v>
      </c>
      <c r="J52" t="str">
        <f t="shared" si="0"/>
        <v/>
      </c>
    </row>
    <row r="53" spans="1:10">
      <c r="A53" t="s">
        <v>61</v>
      </c>
      <c r="B53" t="s">
        <v>62</v>
      </c>
      <c r="C53" t="str">
        <f t="shared" ref="C53:C71" si="2">"1/23"</f>
        <v>1/23</v>
      </c>
      <c r="D53" t="str">
        <f>"63/8582"</f>
        <v>63/8582</v>
      </c>
      <c r="E53">
        <v>0.156067646682644</v>
      </c>
      <c r="F53">
        <v>0.24498836020192599</v>
      </c>
      <c r="G53">
        <v>0.201274134183867</v>
      </c>
      <c r="H53" t="s">
        <v>1110</v>
      </c>
      <c r="I53">
        <v>1</v>
      </c>
      <c r="J53" t="str">
        <f t="shared" si="0"/>
        <v/>
      </c>
    </row>
    <row r="54" spans="1:10">
      <c r="A54" t="s">
        <v>667</v>
      </c>
      <c r="B54" t="s">
        <v>668</v>
      </c>
      <c r="C54" t="str">
        <f t="shared" si="2"/>
        <v>1/23</v>
      </c>
      <c r="D54" t="str">
        <f>"64/8582"</f>
        <v>64/8582</v>
      </c>
      <c r="E54">
        <v>0.15834613525246399</v>
      </c>
      <c r="F54">
        <v>0.24498836020192599</v>
      </c>
      <c r="G54">
        <v>0.201274134183867</v>
      </c>
      <c r="H54" t="s">
        <v>1099</v>
      </c>
      <c r="I54">
        <v>1</v>
      </c>
      <c r="J54" t="str">
        <f t="shared" si="0"/>
        <v/>
      </c>
    </row>
    <row r="55" spans="1:10">
      <c r="A55" t="s">
        <v>954</v>
      </c>
      <c r="B55" t="s">
        <v>955</v>
      </c>
      <c r="C55" t="str">
        <f t="shared" si="2"/>
        <v>1/23</v>
      </c>
      <c r="D55" t="str">
        <f>"66/8582"</f>
        <v>66/8582</v>
      </c>
      <c r="E55">
        <v>0.16288547249421301</v>
      </c>
      <c r="F55">
        <v>0.246218194771884</v>
      </c>
      <c r="G55">
        <v>0.20228452458794099</v>
      </c>
      <c r="H55" t="s">
        <v>1121</v>
      </c>
      <c r="I55">
        <v>1</v>
      </c>
      <c r="J55" t="str">
        <f t="shared" si="0"/>
        <v/>
      </c>
    </row>
    <row r="56" spans="1:10">
      <c r="A56" t="s">
        <v>682</v>
      </c>
      <c r="B56" t="s">
        <v>683</v>
      </c>
      <c r="C56" t="str">
        <f t="shared" si="2"/>
        <v>1/23</v>
      </c>
      <c r="D56" t="str">
        <f>"67/8582"</f>
        <v>67/8582</v>
      </c>
      <c r="E56">
        <v>0.16514635015187301</v>
      </c>
      <c r="F56">
        <v>0.246218194771884</v>
      </c>
      <c r="G56">
        <v>0.20228452458794099</v>
      </c>
      <c r="H56" t="s">
        <v>1146</v>
      </c>
      <c r="I56">
        <v>1</v>
      </c>
      <c r="J56" t="str">
        <f t="shared" si="0"/>
        <v/>
      </c>
    </row>
    <row r="57" spans="1:10">
      <c r="A57" t="s">
        <v>76</v>
      </c>
      <c r="B57" t="s">
        <v>77</v>
      </c>
      <c r="C57" t="str">
        <f t="shared" si="2"/>
        <v>1/23</v>
      </c>
      <c r="D57" t="str">
        <f>"70/8582"</f>
        <v>70/8582</v>
      </c>
      <c r="E57">
        <v>0.171893992472369</v>
      </c>
      <c r="F57">
        <v>0.25170191754882698</v>
      </c>
      <c r="G57">
        <v>0.20678976538029401</v>
      </c>
      <c r="H57" t="s">
        <v>1147</v>
      </c>
      <c r="I57">
        <v>1</v>
      </c>
      <c r="J57" t="str">
        <f t="shared" si="0"/>
        <v/>
      </c>
    </row>
    <row r="58" spans="1:10">
      <c r="A58" t="s">
        <v>324</v>
      </c>
      <c r="B58" t="s">
        <v>325</v>
      </c>
      <c r="C58" t="str">
        <f t="shared" si="2"/>
        <v>1/23</v>
      </c>
      <c r="D58" t="str">
        <f>"72/8582"</f>
        <v>72/8582</v>
      </c>
      <c r="E58">
        <v>0.17636340546532001</v>
      </c>
      <c r="F58">
        <v>0.253715776283443</v>
      </c>
      <c r="G58">
        <v>0.20844428346778399</v>
      </c>
      <c r="H58" t="s">
        <v>1134</v>
      </c>
      <c r="I58">
        <v>1</v>
      </c>
      <c r="J58" t="str">
        <f t="shared" si="0"/>
        <v/>
      </c>
    </row>
    <row r="59" spans="1:10">
      <c r="A59" t="s">
        <v>702</v>
      </c>
      <c r="B59" t="s">
        <v>703</v>
      </c>
      <c r="C59" t="str">
        <f t="shared" si="2"/>
        <v>1/23</v>
      </c>
      <c r="D59" t="str">
        <f>"74/8582"</f>
        <v>74/8582</v>
      </c>
      <c r="E59">
        <v>0.18080973973164899</v>
      </c>
      <c r="F59">
        <v>0.25437273914299802</v>
      </c>
      <c r="G59">
        <v>0.20898402188898499</v>
      </c>
      <c r="H59" t="s">
        <v>1099</v>
      </c>
      <c r="I59">
        <v>1</v>
      </c>
      <c r="J59" t="str">
        <f t="shared" si="0"/>
        <v/>
      </c>
    </row>
    <row r="60" spans="1:10">
      <c r="A60" t="s">
        <v>704</v>
      </c>
      <c r="B60" t="s">
        <v>705</v>
      </c>
      <c r="C60" t="str">
        <f t="shared" si="2"/>
        <v>1/23</v>
      </c>
      <c r="D60" t="str">
        <f>"75/8582"</f>
        <v>75/8582</v>
      </c>
      <c r="E60">
        <v>0.183024287919962</v>
      </c>
      <c r="F60">
        <v>0.25437273914299802</v>
      </c>
      <c r="G60">
        <v>0.20898402188898499</v>
      </c>
      <c r="H60" t="s">
        <v>1136</v>
      </c>
      <c r="I60">
        <v>1</v>
      </c>
      <c r="J60" t="str">
        <f t="shared" si="0"/>
        <v/>
      </c>
    </row>
    <row r="61" spans="1:10">
      <c r="A61" t="s">
        <v>1148</v>
      </c>
      <c r="B61" t="s">
        <v>1149</v>
      </c>
      <c r="C61" t="str">
        <f t="shared" si="2"/>
        <v>1/23</v>
      </c>
      <c r="D61" t="str">
        <f>"81/8582"</f>
        <v>81/8582</v>
      </c>
      <c r="E61">
        <v>0.19619180259716501</v>
      </c>
      <c r="F61">
        <v>0.26812879688279201</v>
      </c>
      <c r="G61">
        <v>0.220285532740676</v>
      </c>
      <c r="H61" t="s">
        <v>1103</v>
      </c>
      <c r="I61">
        <v>1</v>
      </c>
      <c r="J61" t="str">
        <f t="shared" si="0"/>
        <v/>
      </c>
    </row>
    <row r="62" spans="1:10">
      <c r="A62" t="s">
        <v>1150</v>
      </c>
      <c r="B62" t="s">
        <v>1151</v>
      </c>
      <c r="C62" t="str">
        <f t="shared" si="2"/>
        <v>1/23</v>
      </c>
      <c r="D62" t="str">
        <f>"87/8582"</f>
        <v>87/8582</v>
      </c>
      <c r="E62">
        <v>0.20915617599752501</v>
      </c>
      <c r="F62">
        <v>0.28116076117700001</v>
      </c>
      <c r="G62">
        <v>0.23099215295671399</v>
      </c>
      <c r="H62" t="s">
        <v>1152</v>
      </c>
      <c r="I62">
        <v>1</v>
      </c>
      <c r="J62" t="str">
        <f t="shared" si="0"/>
        <v/>
      </c>
    </row>
    <row r="63" spans="1:10">
      <c r="A63" t="s">
        <v>718</v>
      </c>
      <c r="B63" t="s">
        <v>719</v>
      </c>
      <c r="C63" t="str">
        <f t="shared" si="2"/>
        <v>1/23</v>
      </c>
      <c r="D63" t="str">
        <f>"89/8582"</f>
        <v>89/8582</v>
      </c>
      <c r="E63">
        <v>0.213433009921143</v>
      </c>
      <c r="F63">
        <v>0.28228236796022099</v>
      </c>
      <c r="G63">
        <v>0.23191362707900101</v>
      </c>
      <c r="H63" t="s">
        <v>1109</v>
      </c>
      <c r="I63">
        <v>1</v>
      </c>
      <c r="J63" t="str">
        <f t="shared" si="0"/>
        <v/>
      </c>
    </row>
    <row r="64" spans="1:10">
      <c r="A64" t="s">
        <v>474</v>
      </c>
      <c r="B64" t="s">
        <v>475</v>
      </c>
      <c r="C64" t="str">
        <f t="shared" si="2"/>
        <v>1/23</v>
      </c>
      <c r="D64" t="str">
        <f>"97/8582"</f>
        <v>97/8582</v>
      </c>
      <c r="E64">
        <v>0.23032015166315101</v>
      </c>
      <c r="F64">
        <v>0.29978178470441802</v>
      </c>
      <c r="G64">
        <v>0.24629055482776299</v>
      </c>
      <c r="H64" t="s">
        <v>1123</v>
      </c>
      <c r="I64">
        <v>1</v>
      </c>
      <c r="J64" t="str">
        <f t="shared" si="0"/>
        <v/>
      </c>
    </row>
    <row r="65" spans="1:10">
      <c r="A65" t="s">
        <v>489</v>
      </c>
      <c r="B65" t="s">
        <v>490</v>
      </c>
      <c r="C65" t="str">
        <f t="shared" si="2"/>
        <v>1/23</v>
      </c>
      <c r="D65" t="str">
        <f>"99/8582"</f>
        <v>99/8582</v>
      </c>
      <c r="E65">
        <v>0.23448743133615799</v>
      </c>
      <c r="F65">
        <v>0.300437021399452</v>
      </c>
      <c r="G65">
        <v>0.24682887509069301</v>
      </c>
      <c r="H65" t="s">
        <v>1106</v>
      </c>
      <c r="I65">
        <v>1</v>
      </c>
      <c r="J65" t="str">
        <f t="shared" si="0"/>
        <v/>
      </c>
    </row>
    <row r="66" spans="1:10">
      <c r="A66" t="s">
        <v>58</v>
      </c>
      <c r="B66" t="s">
        <v>59</v>
      </c>
      <c r="C66" t="str">
        <f t="shared" si="2"/>
        <v>1/23</v>
      </c>
      <c r="D66" t="str">
        <f>"106/8582"</f>
        <v>106/8582</v>
      </c>
      <c r="E66">
        <v>0.24890361197177599</v>
      </c>
      <c r="F66">
        <v>0.30924388154069199</v>
      </c>
      <c r="G66">
        <v>0.25406429292174898</v>
      </c>
      <c r="H66" t="s">
        <v>1122</v>
      </c>
      <c r="I66">
        <v>1</v>
      </c>
      <c r="J66" t="str">
        <f t="shared" ref="J66:J83" si="3">IF(F66&lt;0.05,"*","")</f>
        <v/>
      </c>
    </row>
    <row r="67" spans="1:10">
      <c r="A67" t="s">
        <v>529</v>
      </c>
      <c r="B67" t="s">
        <v>530</v>
      </c>
      <c r="C67" t="str">
        <f t="shared" si="2"/>
        <v>1/23</v>
      </c>
      <c r="D67" t="str">
        <f>"106/8582"</f>
        <v>106/8582</v>
      </c>
      <c r="E67">
        <v>0.24890361197177599</v>
      </c>
      <c r="F67">
        <v>0.30924388154069199</v>
      </c>
      <c r="G67">
        <v>0.25406429292174898</v>
      </c>
      <c r="H67" t="s">
        <v>1106</v>
      </c>
      <c r="I67">
        <v>1</v>
      </c>
      <c r="J67" t="str">
        <f t="shared" si="3"/>
        <v/>
      </c>
    </row>
    <row r="68" spans="1:10">
      <c r="A68" t="s">
        <v>1153</v>
      </c>
      <c r="B68" t="s">
        <v>1154</v>
      </c>
      <c r="C68" t="str">
        <f t="shared" si="2"/>
        <v>1/23</v>
      </c>
      <c r="D68" t="str">
        <f>"111/8582"</f>
        <v>111/8582</v>
      </c>
      <c r="E68">
        <v>0.25904150159168499</v>
      </c>
      <c r="F68">
        <v>0.31703586761967401</v>
      </c>
      <c r="G68">
        <v>0.26046592461693402</v>
      </c>
      <c r="H68" t="s">
        <v>1152</v>
      </c>
      <c r="I68">
        <v>1</v>
      </c>
      <c r="J68" t="str">
        <f t="shared" si="3"/>
        <v/>
      </c>
    </row>
    <row r="69" spans="1:10">
      <c r="A69" t="s">
        <v>199</v>
      </c>
      <c r="B69" t="s">
        <v>200</v>
      </c>
      <c r="C69" t="str">
        <f t="shared" si="2"/>
        <v>1/23</v>
      </c>
      <c r="D69" t="str">
        <f>"117/8582"</f>
        <v>117/8582</v>
      </c>
      <c r="E69">
        <v>0.27103424014893801</v>
      </c>
      <c r="F69">
        <v>0.32680017881611301</v>
      </c>
      <c r="G69">
        <v>0.268487951787307</v>
      </c>
      <c r="H69" t="s">
        <v>1146</v>
      </c>
      <c r="I69">
        <v>1</v>
      </c>
      <c r="J69" t="str">
        <f t="shared" si="3"/>
        <v/>
      </c>
    </row>
    <row r="70" spans="1:10">
      <c r="A70" t="s">
        <v>577</v>
      </c>
      <c r="B70" t="s">
        <v>578</v>
      </c>
      <c r="C70" t="str">
        <f t="shared" si="2"/>
        <v>1/23</v>
      </c>
      <c r="D70" t="str">
        <f>"119/8582"</f>
        <v>119/8582</v>
      </c>
      <c r="E70">
        <v>0.274990394369656</v>
      </c>
      <c r="F70">
        <v>0.32680017881611301</v>
      </c>
      <c r="G70">
        <v>0.268487951787307</v>
      </c>
      <c r="H70" t="s">
        <v>1087</v>
      </c>
      <c r="I70">
        <v>1</v>
      </c>
      <c r="J70" t="str">
        <f t="shared" si="3"/>
        <v/>
      </c>
    </row>
    <row r="71" spans="1:10">
      <c r="A71" t="s">
        <v>228</v>
      </c>
      <c r="B71" t="s">
        <v>229</v>
      </c>
      <c r="C71" t="str">
        <f t="shared" si="2"/>
        <v>1/23</v>
      </c>
      <c r="D71" t="str">
        <f>"122/8582"</f>
        <v>122/8582</v>
      </c>
      <c r="E71">
        <v>0.28088614183048999</v>
      </c>
      <c r="F71">
        <v>0.32903805185857399</v>
      </c>
      <c r="G71">
        <v>0.27032651243836597</v>
      </c>
      <c r="H71" t="s">
        <v>1146</v>
      </c>
      <c r="I71">
        <v>1</v>
      </c>
      <c r="J71" t="str">
        <f t="shared" si="3"/>
        <v/>
      </c>
    </row>
    <row r="72" spans="1:10">
      <c r="A72" t="s">
        <v>38</v>
      </c>
      <c r="B72" t="s">
        <v>39</v>
      </c>
      <c r="C72" t="str">
        <f>"2/23"</f>
        <v>2/23</v>
      </c>
      <c r="D72" t="str">
        <f>"395/8582"</f>
        <v>395/8582</v>
      </c>
      <c r="E72">
        <v>0.28624603940753701</v>
      </c>
      <c r="F72">
        <v>0.33059401734391503</v>
      </c>
      <c r="G72">
        <v>0.27160484095007198</v>
      </c>
      <c r="H72" t="s">
        <v>1155</v>
      </c>
      <c r="I72">
        <v>2</v>
      </c>
      <c r="J72" t="str">
        <f t="shared" si="3"/>
        <v/>
      </c>
    </row>
    <row r="73" spans="1:10">
      <c r="A73" t="s">
        <v>633</v>
      </c>
      <c r="B73" t="s">
        <v>634</v>
      </c>
      <c r="C73" t="str">
        <f>"1/23"</f>
        <v>1/23</v>
      </c>
      <c r="D73" t="str">
        <f>"132/8582"</f>
        <v>132/8582</v>
      </c>
      <c r="E73">
        <v>0.300209219212762</v>
      </c>
      <c r="F73">
        <v>0.34149492134422099</v>
      </c>
      <c r="G73">
        <v>0.280560654249425</v>
      </c>
      <c r="H73" t="s">
        <v>1136</v>
      </c>
      <c r="I73">
        <v>1</v>
      </c>
      <c r="J73" t="str">
        <f t="shared" si="3"/>
        <v/>
      </c>
    </row>
    <row r="74" spans="1:10">
      <c r="A74" t="s">
        <v>640</v>
      </c>
      <c r="B74" t="s">
        <v>641</v>
      </c>
      <c r="C74" t="str">
        <f>"1/23"</f>
        <v>1/23</v>
      </c>
      <c r="D74" t="str">
        <f>"134/8582"</f>
        <v>134/8582</v>
      </c>
      <c r="E74">
        <v>0.304013771440587</v>
      </c>
      <c r="F74">
        <v>0.34149492134422099</v>
      </c>
      <c r="G74">
        <v>0.280560654249425</v>
      </c>
      <c r="H74" t="s">
        <v>1146</v>
      </c>
      <c r="I74">
        <v>1</v>
      </c>
      <c r="J74" t="str">
        <f t="shared" si="3"/>
        <v/>
      </c>
    </row>
    <row r="75" spans="1:10">
      <c r="A75" t="s">
        <v>792</v>
      </c>
      <c r="B75" t="s">
        <v>793</v>
      </c>
      <c r="C75" t="str">
        <f>"1/23"</f>
        <v>1/23</v>
      </c>
      <c r="D75" t="str">
        <f>"138/8582"</f>
        <v>138/8582</v>
      </c>
      <c r="E75">
        <v>0.31156360545644801</v>
      </c>
      <c r="F75">
        <v>0.34524615739768499</v>
      </c>
      <c r="G75">
        <v>0.283642542663053</v>
      </c>
      <c r="H75" t="s">
        <v>1103</v>
      </c>
      <c r="I75">
        <v>1</v>
      </c>
      <c r="J75" t="str">
        <f t="shared" si="3"/>
        <v/>
      </c>
    </row>
    <row r="76" spans="1:10">
      <c r="A76" t="s">
        <v>55</v>
      </c>
      <c r="B76" t="s">
        <v>56</v>
      </c>
      <c r="C76" t="str">
        <f>"2/23"</f>
        <v>2/23</v>
      </c>
      <c r="D76" t="str">
        <f>"447/8582"</f>
        <v>447/8582</v>
      </c>
      <c r="E76">
        <v>0.33857893929643901</v>
      </c>
      <c r="F76">
        <v>0.37017964029743999</v>
      </c>
      <c r="G76">
        <v>0.30412704722767903</v>
      </c>
      <c r="H76" t="s">
        <v>1145</v>
      </c>
      <c r="I76">
        <v>2</v>
      </c>
      <c r="J76" t="str">
        <f t="shared" si="3"/>
        <v/>
      </c>
    </row>
    <row r="77" spans="1:10">
      <c r="A77" t="s">
        <v>446</v>
      </c>
      <c r="B77" t="s">
        <v>447</v>
      </c>
      <c r="C77" t="str">
        <f>"2/23"</f>
        <v>2/23</v>
      </c>
      <c r="D77" t="str">
        <f>"492/8582"</f>
        <v>492/8582</v>
      </c>
      <c r="E77">
        <v>0.38315260385930699</v>
      </c>
      <c r="F77">
        <v>0.41340149363767398</v>
      </c>
      <c r="G77">
        <v>0.33963665716060498</v>
      </c>
      <c r="H77" t="s">
        <v>1156</v>
      </c>
      <c r="I77">
        <v>2</v>
      </c>
      <c r="J77" t="str">
        <f t="shared" si="3"/>
        <v/>
      </c>
    </row>
    <row r="78" spans="1:10">
      <c r="A78" t="s">
        <v>128</v>
      </c>
      <c r="B78" t="s">
        <v>129</v>
      </c>
      <c r="C78" t="str">
        <f t="shared" ref="C78:C83" si="4">"1/23"</f>
        <v>1/23</v>
      </c>
      <c r="D78" t="str">
        <f>"218/8582"</f>
        <v>218/8582</v>
      </c>
      <c r="E78">
        <v>0.447092441733004</v>
      </c>
      <c r="F78">
        <v>0.47612441846891401</v>
      </c>
      <c r="G78">
        <v>0.39116768654698902</v>
      </c>
      <c r="H78" t="s">
        <v>1147</v>
      </c>
      <c r="I78">
        <v>1</v>
      </c>
      <c r="J78" t="str">
        <f t="shared" si="3"/>
        <v/>
      </c>
    </row>
    <row r="79" spans="1:10">
      <c r="A79" t="s">
        <v>764</v>
      </c>
      <c r="B79" t="s">
        <v>765</v>
      </c>
      <c r="C79" t="str">
        <f t="shared" si="4"/>
        <v>1/23</v>
      </c>
      <c r="D79" t="str">
        <f>"230/8582"</f>
        <v>230/8582</v>
      </c>
      <c r="E79">
        <v>0.46507581596811098</v>
      </c>
      <c r="F79">
        <v>0.48273692290360898</v>
      </c>
      <c r="G79">
        <v>0.39660029609539099</v>
      </c>
      <c r="H79" t="s">
        <v>1106</v>
      </c>
      <c r="I79">
        <v>1</v>
      </c>
      <c r="J79" t="str">
        <f t="shared" si="3"/>
        <v/>
      </c>
    </row>
    <row r="80" spans="1:10">
      <c r="A80" t="s">
        <v>49</v>
      </c>
      <c r="B80" t="s">
        <v>50</v>
      </c>
      <c r="C80" t="str">
        <f t="shared" si="4"/>
        <v>1/23</v>
      </c>
      <c r="D80" t="str">
        <f>"230/8582"</f>
        <v>230/8582</v>
      </c>
      <c r="E80">
        <v>0.46507581596811098</v>
      </c>
      <c r="F80">
        <v>0.48273692290360898</v>
      </c>
      <c r="G80">
        <v>0.39660029609539099</v>
      </c>
      <c r="H80" t="s">
        <v>1122</v>
      </c>
      <c r="I80">
        <v>1</v>
      </c>
      <c r="J80" t="str">
        <f t="shared" si="3"/>
        <v/>
      </c>
    </row>
    <row r="81" spans="1:10">
      <c r="A81" t="s">
        <v>443</v>
      </c>
      <c r="B81" t="s">
        <v>444</v>
      </c>
      <c r="C81" t="str">
        <f t="shared" si="4"/>
        <v>1/23</v>
      </c>
      <c r="D81" t="str">
        <f>"246/8582"</f>
        <v>246/8582</v>
      </c>
      <c r="E81">
        <v>0.48818500761440597</v>
      </c>
      <c r="F81">
        <v>0.500389632804766</v>
      </c>
      <c r="G81">
        <v>0.411103164306868</v>
      </c>
      <c r="H81" t="s">
        <v>1146</v>
      </c>
      <c r="I81">
        <v>1</v>
      </c>
      <c r="J81" t="str">
        <f t="shared" si="3"/>
        <v/>
      </c>
    </row>
    <row r="82" spans="1:10">
      <c r="A82" t="s">
        <v>788</v>
      </c>
      <c r="B82" t="s">
        <v>789</v>
      </c>
      <c r="C82" t="str">
        <f t="shared" si="4"/>
        <v>1/23</v>
      </c>
      <c r="D82" t="str">
        <f>"256/8582"</f>
        <v>256/8582</v>
      </c>
      <c r="E82">
        <v>0.50213997407644595</v>
      </c>
      <c r="F82">
        <v>0.50833923301566197</v>
      </c>
      <c r="G82">
        <v>0.41763428643135198</v>
      </c>
      <c r="H82" t="s">
        <v>1106</v>
      </c>
      <c r="I82">
        <v>1</v>
      </c>
      <c r="J82" t="str">
        <f t="shared" si="3"/>
        <v/>
      </c>
    </row>
    <row r="83" spans="1:10">
      <c r="A83" t="s">
        <v>691</v>
      </c>
      <c r="B83" t="s">
        <v>692</v>
      </c>
      <c r="C83" t="str">
        <f t="shared" si="4"/>
        <v>1/23</v>
      </c>
      <c r="D83" t="str">
        <f>"263/8582"</f>
        <v>263/8582</v>
      </c>
      <c r="E83">
        <v>0.51169109862265605</v>
      </c>
      <c r="F83">
        <v>0.51169109862265605</v>
      </c>
      <c r="G83">
        <v>0.420388065620667</v>
      </c>
      <c r="H83" t="s">
        <v>1087</v>
      </c>
      <c r="I83">
        <v>1</v>
      </c>
      <c r="J83" t="str">
        <f t="shared" si="3"/>
        <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B41F2-168B-428C-B0BD-0A09B7382885}">
  <dimension ref="A1:J86"/>
  <sheetViews>
    <sheetView workbookViewId="0"/>
  </sheetViews>
  <sheetFormatPr defaultRowHeight="15"/>
  <sheetData>
    <row r="1" spans="1:10">
      <c r="A1" t="s">
        <v>19</v>
      </c>
      <c r="B1" t="s">
        <v>7</v>
      </c>
      <c r="C1" t="str">
        <f>"GeneRatio"</f>
        <v>GeneRatio</v>
      </c>
      <c r="D1" t="str">
        <f>"BgRatio"</f>
        <v>BgRatio</v>
      </c>
      <c r="E1" t="s">
        <v>26</v>
      </c>
      <c r="F1" t="s">
        <v>28</v>
      </c>
      <c r="G1" t="s">
        <v>30</v>
      </c>
      <c r="H1" t="s">
        <v>32</v>
      </c>
      <c r="I1" t="s">
        <v>34</v>
      </c>
      <c r="J1" t="s">
        <v>36</v>
      </c>
    </row>
    <row r="2" spans="1:10">
      <c r="A2" t="s">
        <v>1117</v>
      </c>
      <c r="B2" t="s">
        <v>1118</v>
      </c>
      <c r="C2" t="str">
        <f>"2/26"</f>
        <v>2/26</v>
      </c>
      <c r="D2" t="str">
        <f>"28/8582"</f>
        <v>28/8582</v>
      </c>
      <c r="E2">
        <v>3.1786396207804002E-3</v>
      </c>
      <c r="F2">
        <v>0.21652523178817701</v>
      </c>
      <c r="G2">
        <v>0.17965561027625801</v>
      </c>
      <c r="H2" t="s">
        <v>1157</v>
      </c>
      <c r="I2">
        <v>2</v>
      </c>
      <c r="J2" t="str">
        <f t="shared" ref="J2:J65" si="0">IF(F2&lt;0.05,"*","")</f>
        <v/>
      </c>
    </row>
    <row r="3" spans="1:10">
      <c r="A3" t="s">
        <v>790</v>
      </c>
      <c r="B3" t="s">
        <v>791</v>
      </c>
      <c r="C3" t="str">
        <f>"3/26"</f>
        <v>3/26</v>
      </c>
      <c r="D3" t="str">
        <f>"138/8582"</f>
        <v>138/8582</v>
      </c>
      <c r="E3">
        <v>8.0696420179047594E-3</v>
      </c>
      <c r="F3">
        <v>0.21652523178817701</v>
      </c>
      <c r="G3">
        <v>0.17965561027625801</v>
      </c>
      <c r="H3" t="s">
        <v>1158</v>
      </c>
      <c r="I3">
        <v>3</v>
      </c>
      <c r="J3" t="str">
        <f t="shared" si="0"/>
        <v/>
      </c>
    </row>
    <row r="4" spans="1:10">
      <c r="A4" t="s">
        <v>1143</v>
      </c>
      <c r="B4" t="s">
        <v>1144</v>
      </c>
      <c r="C4" t="str">
        <f>"2/26"</f>
        <v>2/26</v>
      </c>
      <c r="D4" t="str">
        <f>"57/8582"</f>
        <v>57/8582</v>
      </c>
      <c r="E4">
        <v>1.2717887374123301E-2</v>
      </c>
      <c r="F4">
        <v>0.21652523178817701</v>
      </c>
      <c r="G4">
        <v>0.17965561027625801</v>
      </c>
      <c r="H4" t="s">
        <v>1159</v>
      </c>
      <c r="I4">
        <v>2</v>
      </c>
      <c r="J4" t="str">
        <f t="shared" si="0"/>
        <v/>
      </c>
    </row>
    <row r="5" spans="1:10">
      <c r="A5" s="9" t="s">
        <v>746</v>
      </c>
      <c r="B5" s="9" t="s">
        <v>747</v>
      </c>
      <c r="C5" s="9" t="str">
        <f>"4/26"</f>
        <v>4/26</v>
      </c>
      <c r="D5" s="9" t="str">
        <f>"323/8582"</f>
        <v>323/8582</v>
      </c>
      <c r="E5" s="9">
        <v>1.52953174764115E-2</v>
      </c>
      <c r="F5" s="9">
        <v>0.21652523178817701</v>
      </c>
      <c r="G5" s="9">
        <v>0.17965561027625801</v>
      </c>
      <c r="H5" s="9" t="s">
        <v>1160</v>
      </c>
      <c r="I5" s="9">
        <v>4</v>
      </c>
      <c r="J5" s="9" t="str">
        <f t="shared" si="0"/>
        <v/>
      </c>
    </row>
    <row r="6" spans="1:10">
      <c r="A6" t="s">
        <v>667</v>
      </c>
      <c r="B6" t="s">
        <v>668</v>
      </c>
      <c r="C6" t="str">
        <f>"2/26"</f>
        <v>2/26</v>
      </c>
      <c r="D6" t="str">
        <f>"64/8582"</f>
        <v>64/8582</v>
      </c>
      <c r="E6">
        <v>1.58579834829079E-2</v>
      </c>
      <c r="F6">
        <v>0.21652523178817701</v>
      </c>
      <c r="G6">
        <v>0.17965561027625801</v>
      </c>
      <c r="H6" t="s">
        <v>1157</v>
      </c>
      <c r="I6">
        <v>2</v>
      </c>
      <c r="J6" t="str">
        <f t="shared" si="0"/>
        <v/>
      </c>
    </row>
    <row r="7" spans="1:10">
      <c r="A7" t="s">
        <v>574</v>
      </c>
      <c r="B7" t="s">
        <v>575</v>
      </c>
      <c r="C7" t="str">
        <f>"3/26"</f>
        <v>3/26</v>
      </c>
      <c r="D7" t="str">
        <f>"201/8582"</f>
        <v>201/8582</v>
      </c>
      <c r="E7">
        <v>2.21403363245412E-2</v>
      </c>
      <c r="F7">
        <v>0.21652523178817701</v>
      </c>
      <c r="G7">
        <v>0.17965561027625801</v>
      </c>
      <c r="H7" t="s">
        <v>1158</v>
      </c>
      <c r="I7">
        <v>3</v>
      </c>
      <c r="J7" t="str">
        <f t="shared" si="0"/>
        <v/>
      </c>
    </row>
    <row r="8" spans="1:10">
      <c r="A8" t="s">
        <v>960</v>
      </c>
      <c r="B8" t="s">
        <v>961</v>
      </c>
      <c r="C8" t="str">
        <f t="shared" ref="C8:C13" si="1">"1/26"</f>
        <v>1/26</v>
      </c>
      <c r="D8" t="str">
        <f>"10/8582"</f>
        <v>10/8582</v>
      </c>
      <c r="E8">
        <v>2.9901726124708799E-2</v>
      </c>
      <c r="F8">
        <v>0.21652523178817701</v>
      </c>
      <c r="G8">
        <v>0.17965561027625801</v>
      </c>
      <c r="H8" t="s">
        <v>962</v>
      </c>
      <c r="I8">
        <v>1</v>
      </c>
      <c r="J8" t="str">
        <f t="shared" si="0"/>
        <v/>
      </c>
    </row>
    <row r="9" spans="1:10">
      <c r="A9" t="s">
        <v>1161</v>
      </c>
      <c r="B9" t="s">
        <v>1162</v>
      </c>
      <c r="C9" t="str">
        <f t="shared" si="1"/>
        <v>1/26</v>
      </c>
      <c r="D9" t="str">
        <f>"10/8582"</f>
        <v>10/8582</v>
      </c>
      <c r="E9">
        <v>2.9901726124708799E-2</v>
      </c>
      <c r="F9">
        <v>0.21652523178817701</v>
      </c>
      <c r="G9">
        <v>0.17965561027625801</v>
      </c>
      <c r="H9" t="s">
        <v>1163</v>
      </c>
      <c r="I9">
        <v>1</v>
      </c>
      <c r="J9" t="str">
        <f t="shared" si="0"/>
        <v/>
      </c>
    </row>
    <row r="10" spans="1:10">
      <c r="A10" t="s">
        <v>1164</v>
      </c>
      <c r="B10" t="s">
        <v>1165</v>
      </c>
      <c r="C10" t="str">
        <f t="shared" si="1"/>
        <v>1/26</v>
      </c>
      <c r="D10" t="str">
        <f>"11/8582"</f>
        <v>11/8582</v>
      </c>
      <c r="E10">
        <v>3.28441613931124E-2</v>
      </c>
      <c r="F10">
        <v>0.21652523178817701</v>
      </c>
      <c r="G10">
        <v>0.17965561027625801</v>
      </c>
      <c r="H10" t="s">
        <v>1163</v>
      </c>
      <c r="I10">
        <v>1</v>
      </c>
      <c r="J10" t="str">
        <f t="shared" si="0"/>
        <v/>
      </c>
    </row>
    <row r="11" spans="1:10">
      <c r="A11" t="s">
        <v>1097</v>
      </c>
      <c r="B11" t="s">
        <v>1098</v>
      </c>
      <c r="C11" t="str">
        <f t="shared" si="1"/>
        <v>1/26</v>
      </c>
      <c r="D11" t="str">
        <f>"11/8582"</f>
        <v>11/8582</v>
      </c>
      <c r="E11">
        <v>3.28441613931124E-2</v>
      </c>
      <c r="F11">
        <v>0.21652523178817701</v>
      </c>
      <c r="G11">
        <v>0.17965561027625801</v>
      </c>
      <c r="H11" t="s">
        <v>1099</v>
      </c>
      <c r="I11">
        <v>1</v>
      </c>
      <c r="J11" t="str">
        <f t="shared" si="0"/>
        <v/>
      </c>
    </row>
    <row r="12" spans="1:10">
      <c r="A12" t="s">
        <v>1166</v>
      </c>
      <c r="B12" t="s">
        <v>1167</v>
      </c>
      <c r="C12" t="str">
        <f t="shared" si="1"/>
        <v>1/26</v>
      </c>
      <c r="D12" t="str">
        <f>"11/8582"</f>
        <v>11/8582</v>
      </c>
      <c r="E12">
        <v>3.28441613931124E-2</v>
      </c>
      <c r="F12">
        <v>0.21652523178817701</v>
      </c>
      <c r="G12">
        <v>0.17965561027625801</v>
      </c>
      <c r="H12" t="s">
        <v>1163</v>
      </c>
      <c r="I12">
        <v>1</v>
      </c>
      <c r="J12" t="str">
        <f t="shared" si="0"/>
        <v/>
      </c>
    </row>
    <row r="13" spans="1:10">
      <c r="A13" t="s">
        <v>972</v>
      </c>
      <c r="B13" t="s">
        <v>973</v>
      </c>
      <c r="C13" t="str">
        <f t="shared" si="1"/>
        <v>1/26</v>
      </c>
      <c r="D13" t="str">
        <f>"12/8582"</f>
        <v>12/8582</v>
      </c>
      <c r="E13">
        <v>3.5778014129523902E-2</v>
      </c>
      <c r="F13">
        <v>0.21652523178817701</v>
      </c>
      <c r="G13">
        <v>0.17965561027625801</v>
      </c>
      <c r="H13" t="s">
        <v>974</v>
      </c>
      <c r="I13">
        <v>1</v>
      </c>
      <c r="J13" t="str">
        <f t="shared" si="0"/>
        <v/>
      </c>
    </row>
    <row r="14" spans="1:10">
      <c r="A14" t="s">
        <v>443</v>
      </c>
      <c r="B14" t="s">
        <v>444</v>
      </c>
      <c r="C14" t="str">
        <f>"3/26"</f>
        <v>3/26</v>
      </c>
      <c r="D14" t="str">
        <f>"246/8582"</f>
        <v>246/8582</v>
      </c>
      <c r="E14">
        <v>3.7215271288158297E-2</v>
      </c>
      <c r="F14">
        <v>0.21652523178817701</v>
      </c>
      <c r="G14">
        <v>0.17965561027625801</v>
      </c>
      <c r="H14" t="s">
        <v>1168</v>
      </c>
      <c r="I14">
        <v>3</v>
      </c>
      <c r="J14" t="str">
        <f t="shared" si="0"/>
        <v/>
      </c>
    </row>
    <row r="15" spans="1:10">
      <c r="A15" t="s">
        <v>976</v>
      </c>
      <c r="B15" t="s">
        <v>977</v>
      </c>
      <c r="C15" t="str">
        <f>"1/26"</f>
        <v>1/26</v>
      </c>
      <c r="D15" t="str">
        <f>"14/8582"</f>
        <v>14/8582</v>
      </c>
      <c r="E15">
        <v>4.1620068082236603E-2</v>
      </c>
      <c r="F15">
        <v>0.21652523178817701</v>
      </c>
      <c r="G15">
        <v>0.17965561027625801</v>
      </c>
      <c r="H15" t="s">
        <v>978</v>
      </c>
      <c r="I15">
        <v>1</v>
      </c>
      <c r="J15" t="str">
        <f t="shared" si="0"/>
        <v/>
      </c>
    </row>
    <row r="16" spans="1:10">
      <c r="A16" t="s">
        <v>688</v>
      </c>
      <c r="B16" t="s">
        <v>689</v>
      </c>
      <c r="C16" t="str">
        <f>"3/26"</f>
        <v>3/26</v>
      </c>
      <c r="D16" t="str">
        <f>"262/8582"</f>
        <v>262/8582</v>
      </c>
      <c r="E16">
        <v>4.3586487110285899E-2</v>
      </c>
      <c r="F16">
        <v>0.21652523178817701</v>
      </c>
      <c r="G16">
        <v>0.17965561027625801</v>
      </c>
      <c r="H16" t="s">
        <v>1169</v>
      </c>
      <c r="I16">
        <v>3</v>
      </c>
      <c r="J16" t="str">
        <f t="shared" si="0"/>
        <v/>
      </c>
    </row>
    <row r="17" spans="1:10">
      <c r="A17" t="s">
        <v>700</v>
      </c>
      <c r="B17" t="s">
        <v>701</v>
      </c>
      <c r="C17" t="str">
        <f>"3/26"</f>
        <v>3/26</v>
      </c>
      <c r="D17" t="str">
        <f>"268/8582"</f>
        <v>268/8582</v>
      </c>
      <c r="E17">
        <v>4.6110083934495602E-2</v>
      </c>
      <c r="F17">
        <v>0.21652523178817701</v>
      </c>
      <c r="G17">
        <v>0.17965561027625801</v>
      </c>
      <c r="H17" t="s">
        <v>1169</v>
      </c>
      <c r="I17">
        <v>3</v>
      </c>
      <c r="J17" t="str">
        <f t="shared" si="0"/>
        <v/>
      </c>
    </row>
    <row r="18" spans="1:10">
      <c r="A18" t="s">
        <v>1170</v>
      </c>
      <c r="B18" t="s">
        <v>1171</v>
      </c>
      <c r="C18" t="str">
        <f>"1/26"</f>
        <v>1/26</v>
      </c>
      <c r="D18" t="str">
        <f>"16/8582"</f>
        <v>16/8582</v>
      </c>
      <c r="E18">
        <v>4.7428079490455598E-2</v>
      </c>
      <c r="F18">
        <v>0.21652523178817701</v>
      </c>
      <c r="G18">
        <v>0.17965561027625801</v>
      </c>
      <c r="H18" t="s">
        <v>1172</v>
      </c>
      <c r="I18">
        <v>1</v>
      </c>
      <c r="J18" t="str">
        <f t="shared" si="0"/>
        <v/>
      </c>
    </row>
    <row r="19" spans="1:10">
      <c r="A19" t="s">
        <v>199</v>
      </c>
      <c r="B19" t="s">
        <v>200</v>
      </c>
      <c r="C19" t="str">
        <f>"2/26"</f>
        <v>2/26</v>
      </c>
      <c r="D19" t="str">
        <f>"117/8582"</f>
        <v>117/8582</v>
      </c>
      <c r="E19">
        <v>4.8416112735543401E-2</v>
      </c>
      <c r="F19">
        <v>0.21652523178817701</v>
      </c>
      <c r="G19">
        <v>0.17965561027625801</v>
      </c>
      <c r="H19" t="s">
        <v>1173</v>
      </c>
      <c r="I19">
        <v>2</v>
      </c>
      <c r="J19" t="str">
        <f t="shared" si="0"/>
        <v/>
      </c>
    </row>
    <row r="20" spans="1:10">
      <c r="A20" t="s">
        <v>228</v>
      </c>
      <c r="B20" t="s">
        <v>229</v>
      </c>
      <c r="C20" t="str">
        <f>"2/26"</f>
        <v>2/26</v>
      </c>
      <c r="D20" t="str">
        <f>"122/8582"</f>
        <v>122/8582</v>
      </c>
      <c r="E20">
        <v>5.2180973868182497E-2</v>
      </c>
      <c r="F20">
        <v>0.21652523178817701</v>
      </c>
      <c r="G20">
        <v>0.17965561027625801</v>
      </c>
      <c r="H20" t="s">
        <v>1173</v>
      </c>
      <c r="I20">
        <v>2</v>
      </c>
      <c r="J20" t="str">
        <f t="shared" si="0"/>
        <v/>
      </c>
    </row>
    <row r="21" spans="1:10">
      <c r="A21" t="s">
        <v>992</v>
      </c>
      <c r="B21" t="s">
        <v>993</v>
      </c>
      <c r="C21" t="str">
        <f>"1/26"</f>
        <v>1/26</v>
      </c>
      <c r="D21" t="str">
        <f>"19/8582"</f>
        <v>19/8582</v>
      </c>
      <c r="E21">
        <v>5.6076683228888001E-2</v>
      </c>
      <c r="F21">
        <v>0.21652523178817701</v>
      </c>
      <c r="G21">
        <v>0.17965561027625801</v>
      </c>
      <c r="H21" t="s">
        <v>994</v>
      </c>
      <c r="I21">
        <v>1</v>
      </c>
      <c r="J21" t="str">
        <f t="shared" si="0"/>
        <v/>
      </c>
    </row>
    <row r="22" spans="1:10">
      <c r="A22" t="s">
        <v>1174</v>
      </c>
      <c r="B22" t="s">
        <v>1175</v>
      </c>
      <c r="C22" t="str">
        <f>"1/26"</f>
        <v>1/26</v>
      </c>
      <c r="D22" t="str">
        <f>"19/8582"</f>
        <v>19/8582</v>
      </c>
      <c r="E22">
        <v>5.6076683228888001E-2</v>
      </c>
      <c r="F22">
        <v>0.21652523178817701</v>
      </c>
      <c r="G22">
        <v>0.17965561027625801</v>
      </c>
      <c r="H22" t="s">
        <v>1163</v>
      </c>
      <c r="I22">
        <v>1</v>
      </c>
      <c r="J22" t="str">
        <f t="shared" si="0"/>
        <v/>
      </c>
    </row>
    <row r="23" spans="1:10">
      <c r="A23" t="s">
        <v>712</v>
      </c>
      <c r="B23" t="s">
        <v>713</v>
      </c>
      <c r="C23" t="str">
        <f>"3/26"</f>
        <v>3/26</v>
      </c>
      <c r="D23" t="str">
        <f>"291/8582"</f>
        <v>291/8582</v>
      </c>
      <c r="E23">
        <v>5.6450192672102099E-2</v>
      </c>
      <c r="F23">
        <v>0.21652523178817701</v>
      </c>
      <c r="G23">
        <v>0.17965561027625801</v>
      </c>
      <c r="H23" t="s">
        <v>1169</v>
      </c>
      <c r="I23">
        <v>3</v>
      </c>
      <c r="J23" t="str">
        <f t="shared" si="0"/>
        <v/>
      </c>
    </row>
    <row r="24" spans="1:10">
      <c r="A24" t="s">
        <v>446</v>
      </c>
      <c r="B24" t="s">
        <v>447</v>
      </c>
      <c r="C24" t="str">
        <f>"4/26"</f>
        <v>4/26</v>
      </c>
      <c r="D24" t="str">
        <f>"492/8582"</f>
        <v>492/8582</v>
      </c>
      <c r="E24">
        <v>5.8589180366212502E-2</v>
      </c>
      <c r="F24">
        <v>0.21652523178817701</v>
      </c>
      <c r="G24">
        <v>0.17965561027625801</v>
      </c>
      <c r="H24" t="s">
        <v>1176</v>
      </c>
      <c r="I24">
        <v>4</v>
      </c>
      <c r="J24" t="str">
        <f t="shared" si="0"/>
        <v/>
      </c>
    </row>
    <row r="25" spans="1:10">
      <c r="A25" t="s">
        <v>1177</v>
      </c>
      <c r="B25" t="s">
        <v>1178</v>
      </c>
      <c r="C25" t="str">
        <f t="shared" ref="C25:C43" si="2">"1/26"</f>
        <v>1/26</v>
      </c>
      <c r="D25" t="str">
        <f>"22/8582"</f>
        <v>22/8582</v>
      </c>
      <c r="E25">
        <v>6.46497581521812E-2</v>
      </c>
      <c r="F25">
        <v>0.228967893455642</v>
      </c>
      <c r="G25">
        <v>0.18997955246474299</v>
      </c>
      <c r="H25" t="s">
        <v>1179</v>
      </c>
      <c r="I25">
        <v>1</v>
      </c>
      <c r="J25" t="str">
        <f t="shared" si="0"/>
        <v/>
      </c>
    </row>
    <row r="26" spans="1:10">
      <c r="A26" t="s">
        <v>1180</v>
      </c>
      <c r="B26" t="s">
        <v>1181</v>
      </c>
      <c r="C26" t="str">
        <f t="shared" si="2"/>
        <v>1/26</v>
      </c>
      <c r="D26" t="str">
        <f>"24/8582"</f>
        <v>24/8582</v>
      </c>
      <c r="E26">
        <v>7.0323493999203804E-2</v>
      </c>
      <c r="F26">
        <v>0.23862089283303001</v>
      </c>
      <c r="G26">
        <v>0.19798885225774601</v>
      </c>
      <c r="H26" t="s">
        <v>1182</v>
      </c>
      <c r="I26">
        <v>1</v>
      </c>
      <c r="J26" t="str">
        <f t="shared" si="0"/>
        <v/>
      </c>
    </row>
    <row r="27" spans="1:10">
      <c r="A27" t="s">
        <v>1008</v>
      </c>
      <c r="B27" t="s">
        <v>1009</v>
      </c>
      <c r="C27" t="str">
        <f t="shared" si="2"/>
        <v>1/26</v>
      </c>
      <c r="D27" t="str">
        <f>"27/8582"</f>
        <v>27/8582</v>
      </c>
      <c r="E27">
        <v>7.8772092681837796E-2</v>
      </c>
      <c r="F27">
        <v>0.23862089283303001</v>
      </c>
      <c r="G27">
        <v>0.19798885225774601</v>
      </c>
      <c r="H27" t="s">
        <v>978</v>
      </c>
      <c r="I27">
        <v>1</v>
      </c>
      <c r="J27" t="str">
        <f t="shared" si="0"/>
        <v/>
      </c>
    </row>
    <row r="28" spans="1:10">
      <c r="A28" t="s">
        <v>1183</v>
      </c>
      <c r="B28" t="s">
        <v>1184</v>
      </c>
      <c r="C28" t="str">
        <f t="shared" si="2"/>
        <v>1/26</v>
      </c>
      <c r="D28" t="str">
        <f>"29/8582"</f>
        <v>29/8582</v>
      </c>
      <c r="E28">
        <v>8.4363425126014496E-2</v>
      </c>
      <c r="F28">
        <v>0.23862089283303001</v>
      </c>
      <c r="G28">
        <v>0.19798885225774601</v>
      </c>
      <c r="H28" t="s">
        <v>1185</v>
      </c>
      <c r="I28">
        <v>1</v>
      </c>
      <c r="J28" t="str">
        <f t="shared" si="0"/>
        <v/>
      </c>
    </row>
    <row r="29" spans="1:10">
      <c r="A29" t="s">
        <v>1186</v>
      </c>
      <c r="B29" t="s">
        <v>1187</v>
      </c>
      <c r="C29" t="str">
        <f t="shared" si="2"/>
        <v>1/26</v>
      </c>
      <c r="D29" t="str">
        <f>"31/8582"</f>
        <v>31/8582</v>
      </c>
      <c r="E29">
        <v>8.9922118961457298E-2</v>
      </c>
      <c r="F29">
        <v>0.23862089283303001</v>
      </c>
      <c r="G29">
        <v>0.19798885225774601</v>
      </c>
      <c r="H29" t="s">
        <v>1172</v>
      </c>
      <c r="I29">
        <v>1</v>
      </c>
      <c r="J29" t="str">
        <f t="shared" si="0"/>
        <v/>
      </c>
    </row>
    <row r="30" spans="1:10">
      <c r="A30" t="s">
        <v>82</v>
      </c>
      <c r="B30" t="s">
        <v>83</v>
      </c>
      <c r="C30" t="str">
        <f t="shared" si="2"/>
        <v>1/26</v>
      </c>
      <c r="D30" t="str">
        <f>"32/8582"</f>
        <v>32/8582</v>
      </c>
      <c r="E30">
        <v>9.2689283609686104E-2</v>
      </c>
      <c r="F30">
        <v>0.23862089283303001</v>
      </c>
      <c r="G30">
        <v>0.19798885225774601</v>
      </c>
      <c r="H30" t="s">
        <v>1122</v>
      </c>
      <c r="I30">
        <v>1</v>
      </c>
      <c r="J30" t="str">
        <f t="shared" si="0"/>
        <v/>
      </c>
    </row>
    <row r="31" spans="1:10">
      <c r="A31" t="s">
        <v>940</v>
      </c>
      <c r="B31" t="s">
        <v>941</v>
      </c>
      <c r="C31" t="str">
        <f t="shared" si="2"/>
        <v>1/26</v>
      </c>
      <c r="D31" t="str">
        <f>"32/8582"</f>
        <v>32/8582</v>
      </c>
      <c r="E31">
        <v>9.2689283609686104E-2</v>
      </c>
      <c r="F31">
        <v>0.23862089283303001</v>
      </c>
      <c r="G31">
        <v>0.19798885225774601</v>
      </c>
      <c r="H31" t="s">
        <v>978</v>
      </c>
      <c r="I31">
        <v>1</v>
      </c>
      <c r="J31" t="str">
        <f t="shared" si="0"/>
        <v/>
      </c>
    </row>
    <row r="32" spans="1:10">
      <c r="A32" t="s">
        <v>1188</v>
      </c>
      <c r="B32" t="s">
        <v>1189</v>
      </c>
      <c r="C32" t="str">
        <f t="shared" si="2"/>
        <v>1/26</v>
      </c>
      <c r="D32" t="str">
        <f>"33/8582"</f>
        <v>33/8582</v>
      </c>
      <c r="E32">
        <v>9.5448357133211995E-2</v>
      </c>
      <c r="F32">
        <v>0.23862089283303001</v>
      </c>
      <c r="G32">
        <v>0.19798885225774601</v>
      </c>
      <c r="H32" t="s">
        <v>1163</v>
      </c>
      <c r="I32">
        <v>1</v>
      </c>
      <c r="J32" t="str">
        <f t="shared" si="0"/>
        <v/>
      </c>
    </row>
    <row r="33" spans="1:10">
      <c r="A33" t="s">
        <v>517</v>
      </c>
      <c r="B33" t="s">
        <v>518</v>
      </c>
      <c r="C33" t="str">
        <f t="shared" si="2"/>
        <v>1/26</v>
      </c>
      <c r="D33" t="str">
        <f>"33/8582"</f>
        <v>33/8582</v>
      </c>
      <c r="E33">
        <v>9.5448357133211995E-2</v>
      </c>
      <c r="F33">
        <v>0.23862089283303001</v>
      </c>
      <c r="G33">
        <v>0.19798885225774601</v>
      </c>
      <c r="H33" t="s">
        <v>1172</v>
      </c>
      <c r="I33">
        <v>1</v>
      </c>
      <c r="J33" t="str">
        <f t="shared" si="0"/>
        <v/>
      </c>
    </row>
    <row r="34" spans="1:10">
      <c r="A34" t="s">
        <v>1023</v>
      </c>
      <c r="B34" t="s">
        <v>1024</v>
      </c>
      <c r="C34" t="str">
        <f t="shared" si="2"/>
        <v>1/26</v>
      </c>
      <c r="D34" t="str">
        <f>"33/8582"</f>
        <v>33/8582</v>
      </c>
      <c r="E34">
        <v>9.5448357133211995E-2</v>
      </c>
      <c r="F34">
        <v>0.23862089283303001</v>
      </c>
      <c r="G34">
        <v>0.19798885225774601</v>
      </c>
      <c r="H34" t="s">
        <v>1123</v>
      </c>
      <c r="I34">
        <v>1</v>
      </c>
      <c r="J34" t="str">
        <f t="shared" si="0"/>
        <v/>
      </c>
    </row>
    <row r="35" spans="1:10">
      <c r="A35" t="s">
        <v>520</v>
      </c>
      <c r="B35" t="s">
        <v>521</v>
      </c>
      <c r="C35" t="str">
        <f t="shared" si="2"/>
        <v>1/26</v>
      </c>
      <c r="D35" t="str">
        <f>"33/8582"</f>
        <v>33/8582</v>
      </c>
      <c r="E35">
        <v>9.5448357133211995E-2</v>
      </c>
      <c r="F35">
        <v>0.23862089283303001</v>
      </c>
      <c r="G35">
        <v>0.19798885225774601</v>
      </c>
      <c r="H35" t="s">
        <v>1163</v>
      </c>
      <c r="I35">
        <v>1</v>
      </c>
      <c r="J35" t="str">
        <f t="shared" si="0"/>
        <v/>
      </c>
    </row>
    <row r="36" spans="1:10">
      <c r="A36" t="s">
        <v>540</v>
      </c>
      <c r="B36" t="s">
        <v>541</v>
      </c>
      <c r="C36" t="str">
        <f t="shared" si="2"/>
        <v>1/26</v>
      </c>
      <c r="D36" t="str">
        <f>"36/8582"</f>
        <v>36/8582</v>
      </c>
      <c r="E36">
        <v>0.103677257796</v>
      </c>
      <c r="F36">
        <v>0.24479352535166701</v>
      </c>
      <c r="G36">
        <v>0.20311041731964999</v>
      </c>
      <c r="H36" t="s">
        <v>1179</v>
      </c>
      <c r="I36">
        <v>1</v>
      </c>
      <c r="J36" t="str">
        <f t="shared" si="0"/>
        <v/>
      </c>
    </row>
    <row r="37" spans="1:10">
      <c r="A37" t="s">
        <v>542</v>
      </c>
      <c r="B37" t="s">
        <v>543</v>
      </c>
      <c r="C37" t="str">
        <f t="shared" si="2"/>
        <v>1/26</v>
      </c>
      <c r="D37" t="str">
        <f>"36/8582"</f>
        <v>36/8582</v>
      </c>
      <c r="E37">
        <v>0.103677257796</v>
      </c>
      <c r="F37">
        <v>0.24479352535166701</v>
      </c>
      <c r="G37">
        <v>0.20311041731964999</v>
      </c>
      <c r="H37" t="s">
        <v>978</v>
      </c>
      <c r="I37">
        <v>1</v>
      </c>
      <c r="J37" t="str">
        <f t="shared" si="0"/>
        <v/>
      </c>
    </row>
    <row r="38" spans="1:10">
      <c r="A38" t="s">
        <v>110</v>
      </c>
      <c r="B38" t="s">
        <v>111</v>
      </c>
      <c r="C38" t="str">
        <f t="shared" si="2"/>
        <v>1/26</v>
      </c>
      <c r="D38" t="str">
        <f>"39/8582"</f>
        <v>39/8582</v>
      </c>
      <c r="E38">
        <v>0.111834152402964</v>
      </c>
      <c r="F38">
        <v>0.24963240398155701</v>
      </c>
      <c r="G38">
        <v>0.20712533828810301</v>
      </c>
      <c r="H38" t="s">
        <v>1122</v>
      </c>
      <c r="I38">
        <v>1</v>
      </c>
      <c r="J38" t="str">
        <f t="shared" si="0"/>
        <v/>
      </c>
    </row>
    <row r="39" spans="1:10">
      <c r="A39" t="s">
        <v>1190</v>
      </c>
      <c r="B39" t="s">
        <v>1191</v>
      </c>
      <c r="C39" t="str">
        <f t="shared" si="2"/>
        <v>1/26</v>
      </c>
      <c r="D39" t="str">
        <f>"39/8582"</f>
        <v>39/8582</v>
      </c>
      <c r="E39">
        <v>0.111834152402964</v>
      </c>
      <c r="F39">
        <v>0.24963240398155701</v>
      </c>
      <c r="G39">
        <v>0.20712533828810301</v>
      </c>
      <c r="H39" t="s">
        <v>1192</v>
      </c>
      <c r="I39">
        <v>1</v>
      </c>
      <c r="J39" t="str">
        <f t="shared" si="0"/>
        <v/>
      </c>
    </row>
    <row r="40" spans="1:10">
      <c r="A40" t="s">
        <v>946</v>
      </c>
      <c r="B40" t="s">
        <v>947</v>
      </c>
      <c r="C40" t="str">
        <f t="shared" si="2"/>
        <v>1/26</v>
      </c>
      <c r="D40" t="str">
        <f>"40/8582"</f>
        <v>40/8582</v>
      </c>
      <c r="E40">
        <v>0.114537220650362</v>
      </c>
      <c r="F40">
        <v>0.24963240398155701</v>
      </c>
      <c r="G40">
        <v>0.20712533828810301</v>
      </c>
      <c r="H40" t="s">
        <v>1193</v>
      </c>
      <c r="I40">
        <v>1</v>
      </c>
      <c r="J40" t="str">
        <f t="shared" si="0"/>
        <v/>
      </c>
    </row>
    <row r="41" spans="1:10">
      <c r="A41" t="s">
        <v>1194</v>
      </c>
      <c r="B41" t="s">
        <v>1195</v>
      </c>
      <c r="C41" t="str">
        <f t="shared" si="2"/>
        <v>1/26</v>
      </c>
      <c r="D41" t="str">
        <f>"42/8582"</f>
        <v>42/8582</v>
      </c>
      <c r="E41">
        <v>0.119919646043581</v>
      </c>
      <c r="F41">
        <v>0.25482924784261002</v>
      </c>
      <c r="G41">
        <v>0.21143727065578799</v>
      </c>
      <c r="H41" t="s">
        <v>1163</v>
      </c>
      <c r="I41">
        <v>1</v>
      </c>
      <c r="J41" t="str">
        <f t="shared" si="0"/>
        <v/>
      </c>
    </row>
    <row r="42" spans="1:10">
      <c r="A42" t="s">
        <v>1196</v>
      </c>
      <c r="B42" t="s">
        <v>1197</v>
      </c>
      <c r="C42" t="str">
        <f t="shared" si="2"/>
        <v>1/26</v>
      </c>
      <c r="D42" t="str">
        <f>"46/8582"</f>
        <v>46/8582</v>
      </c>
      <c r="E42">
        <v>0.13059027277222501</v>
      </c>
      <c r="F42">
        <v>0.27073593135705198</v>
      </c>
      <c r="G42">
        <v>0.224635385769938</v>
      </c>
      <c r="H42" t="s">
        <v>1163</v>
      </c>
      <c r="I42">
        <v>1</v>
      </c>
      <c r="J42" t="str">
        <f t="shared" si="0"/>
        <v/>
      </c>
    </row>
    <row r="43" spans="1:10">
      <c r="A43" t="s">
        <v>1041</v>
      </c>
      <c r="B43" t="s">
        <v>1042</v>
      </c>
      <c r="C43" t="str">
        <f t="shared" si="2"/>
        <v>1/26</v>
      </c>
      <c r="D43" t="str">
        <f>"49/8582"</f>
        <v>49/8582</v>
      </c>
      <c r="E43">
        <v>0.1385114899721</v>
      </c>
      <c r="F43">
        <v>0.272649941514163</v>
      </c>
      <c r="G43">
        <v>0.226223480884816</v>
      </c>
      <c r="H43" t="s">
        <v>962</v>
      </c>
      <c r="I43">
        <v>1</v>
      </c>
      <c r="J43" t="str">
        <f t="shared" si="0"/>
        <v/>
      </c>
    </row>
    <row r="44" spans="1:10">
      <c r="A44" t="s">
        <v>128</v>
      </c>
      <c r="B44" t="s">
        <v>129</v>
      </c>
      <c r="C44" t="str">
        <f>"2/26"</f>
        <v>2/26</v>
      </c>
      <c r="D44" t="str">
        <f>"218/8582"</f>
        <v>218/8582</v>
      </c>
      <c r="E44">
        <v>0.140462187520977</v>
      </c>
      <c r="F44">
        <v>0.272649941514163</v>
      </c>
      <c r="G44">
        <v>0.226223480884816</v>
      </c>
      <c r="H44" t="s">
        <v>1198</v>
      </c>
      <c r="I44">
        <v>2</v>
      </c>
      <c r="J44" t="str">
        <f t="shared" si="0"/>
        <v/>
      </c>
    </row>
    <row r="45" spans="1:10">
      <c r="A45" t="s">
        <v>638</v>
      </c>
      <c r="B45" t="s">
        <v>639</v>
      </c>
      <c r="C45" t="str">
        <f>"1/26"</f>
        <v>1/26</v>
      </c>
      <c r="D45" t="str">
        <f>"50/8582"</f>
        <v>50/8582</v>
      </c>
      <c r="E45">
        <v>0.14113644031321401</v>
      </c>
      <c r="F45">
        <v>0.272649941514163</v>
      </c>
      <c r="G45">
        <v>0.226223480884816</v>
      </c>
      <c r="H45" t="s">
        <v>1123</v>
      </c>
      <c r="I45">
        <v>1</v>
      </c>
      <c r="J45" t="str">
        <f t="shared" si="0"/>
        <v/>
      </c>
    </row>
    <row r="46" spans="1:10">
      <c r="A46" t="s">
        <v>646</v>
      </c>
      <c r="B46" t="s">
        <v>647</v>
      </c>
      <c r="C46" t="str">
        <f>"1/26"</f>
        <v>1/26</v>
      </c>
      <c r="D46" t="str">
        <f>"52/8582"</f>
        <v>52/8582</v>
      </c>
      <c r="E46">
        <v>0.14636328817567101</v>
      </c>
      <c r="F46">
        <v>0.275261836038795</v>
      </c>
      <c r="G46">
        <v>0.22839062556779299</v>
      </c>
      <c r="H46" t="s">
        <v>1046</v>
      </c>
      <c r="I46">
        <v>1</v>
      </c>
      <c r="J46" t="str">
        <f t="shared" si="0"/>
        <v/>
      </c>
    </row>
    <row r="47" spans="1:10">
      <c r="A47" t="s">
        <v>950</v>
      </c>
      <c r="B47" t="s">
        <v>951</v>
      </c>
      <c r="C47" t="str">
        <f>"1/26"</f>
        <v>1/26</v>
      </c>
      <c r="D47" t="str">
        <f>"53/8582"</f>
        <v>53/8582</v>
      </c>
      <c r="E47">
        <v>0.14896522891511199</v>
      </c>
      <c r="F47">
        <v>0.275261836038795</v>
      </c>
      <c r="G47">
        <v>0.22839062556779299</v>
      </c>
      <c r="H47" t="s">
        <v>974</v>
      </c>
      <c r="I47">
        <v>1</v>
      </c>
      <c r="J47" t="str">
        <f t="shared" si="0"/>
        <v/>
      </c>
    </row>
    <row r="48" spans="1:10">
      <c r="A48" t="s">
        <v>49</v>
      </c>
      <c r="B48" t="s">
        <v>50</v>
      </c>
      <c r="C48" t="str">
        <f>"2/26"</f>
        <v>2/26</v>
      </c>
      <c r="D48" t="str">
        <f>"230/8582"</f>
        <v>230/8582</v>
      </c>
      <c r="E48">
        <v>0.15305043732113499</v>
      </c>
      <c r="F48">
        <v>0.27679334409141498</v>
      </c>
      <c r="G48">
        <v>0.22966135051547801</v>
      </c>
      <c r="H48" t="s">
        <v>1199</v>
      </c>
      <c r="I48">
        <v>2</v>
      </c>
      <c r="J48" t="str">
        <f t="shared" si="0"/>
        <v/>
      </c>
    </row>
    <row r="49" spans="1:10">
      <c r="A49" t="s">
        <v>930</v>
      </c>
      <c r="B49" t="s">
        <v>931</v>
      </c>
      <c r="C49" t="str">
        <f>"1/26"</f>
        <v>1/26</v>
      </c>
      <c r="D49" t="str">
        <f>"61/8582"</f>
        <v>61/8582</v>
      </c>
      <c r="E49">
        <v>0.16950798763658401</v>
      </c>
      <c r="F49">
        <v>0.290862346813138</v>
      </c>
      <c r="G49">
        <v>0.24133470261894999</v>
      </c>
      <c r="H49" t="s">
        <v>978</v>
      </c>
      <c r="I49">
        <v>1</v>
      </c>
      <c r="J49" t="str">
        <f t="shared" si="0"/>
        <v/>
      </c>
    </row>
    <row r="50" spans="1:10">
      <c r="A50" t="s">
        <v>658</v>
      </c>
      <c r="B50" t="s">
        <v>659</v>
      </c>
      <c r="C50" t="str">
        <f>"1/26"</f>
        <v>1/26</v>
      </c>
      <c r="D50" t="str">
        <f>"61/8582"</f>
        <v>61/8582</v>
      </c>
      <c r="E50">
        <v>0.16950798763658401</v>
      </c>
      <c r="F50">
        <v>0.290862346813138</v>
      </c>
      <c r="G50">
        <v>0.24133470261894999</v>
      </c>
      <c r="H50" t="s">
        <v>1172</v>
      </c>
      <c r="I50">
        <v>1</v>
      </c>
      <c r="J50" t="str">
        <f t="shared" si="0"/>
        <v/>
      </c>
    </row>
    <row r="51" spans="1:10">
      <c r="A51" s="9" t="s">
        <v>41</v>
      </c>
      <c r="B51" s="9" t="s">
        <v>42</v>
      </c>
      <c r="C51" s="9" t="str">
        <f>"2/26"</f>
        <v>2/26</v>
      </c>
      <c r="D51" s="9" t="str">
        <f>"249/8582"</f>
        <v>249/8582</v>
      </c>
      <c r="E51" s="9">
        <v>0.173431339985789</v>
      </c>
      <c r="F51" s="9">
        <v>0.290862346813138</v>
      </c>
      <c r="G51" s="9">
        <v>0.24133470261894999</v>
      </c>
      <c r="H51" s="9" t="s">
        <v>1200</v>
      </c>
      <c r="I51" s="9">
        <v>2</v>
      </c>
      <c r="J51" s="9" t="str">
        <f t="shared" si="0"/>
        <v/>
      </c>
    </row>
    <row r="52" spans="1:10">
      <c r="A52" s="9" t="s">
        <v>44</v>
      </c>
      <c r="B52" s="9" t="s">
        <v>45</v>
      </c>
      <c r="C52" s="9" t="str">
        <f>"2/26"</f>
        <v>2/26</v>
      </c>
      <c r="D52" s="9" t="str">
        <f>"250/8582"</f>
        <v>250/8582</v>
      </c>
      <c r="E52" s="9">
        <v>0.17451740808788299</v>
      </c>
      <c r="F52" s="9">
        <v>0.290862346813138</v>
      </c>
      <c r="G52" s="9">
        <v>0.24133470261894999</v>
      </c>
      <c r="H52" s="9" t="s">
        <v>1200</v>
      </c>
      <c r="I52" s="9">
        <v>2</v>
      </c>
      <c r="J52" s="9" t="str">
        <f t="shared" si="0"/>
        <v/>
      </c>
    </row>
    <row r="53" spans="1:10">
      <c r="A53" t="s">
        <v>677</v>
      </c>
      <c r="B53" t="s">
        <v>678</v>
      </c>
      <c r="C53" t="str">
        <f t="shared" ref="C53:C72" si="3">"1/26"</f>
        <v>1/26</v>
      </c>
      <c r="D53" t="str">
        <f>"67/8582"</f>
        <v>67/8582</v>
      </c>
      <c r="E53">
        <v>0.184601278291224</v>
      </c>
      <c r="F53">
        <v>0.296058653863284</v>
      </c>
      <c r="G53">
        <v>0.24564618958315801</v>
      </c>
      <c r="H53" t="s">
        <v>1055</v>
      </c>
      <c r="I53">
        <v>1</v>
      </c>
      <c r="J53" t="str">
        <f t="shared" si="0"/>
        <v/>
      </c>
    </row>
    <row r="54" spans="1:10">
      <c r="A54" t="s">
        <v>682</v>
      </c>
      <c r="B54" t="s">
        <v>683</v>
      </c>
      <c r="C54" t="str">
        <f t="shared" si="3"/>
        <v>1/26</v>
      </c>
      <c r="D54" t="str">
        <f>"67/8582"</f>
        <v>67/8582</v>
      </c>
      <c r="E54">
        <v>0.184601278291224</v>
      </c>
      <c r="F54">
        <v>0.296058653863284</v>
      </c>
      <c r="G54">
        <v>0.24564618958315801</v>
      </c>
      <c r="H54" t="s">
        <v>1146</v>
      </c>
      <c r="I54">
        <v>1</v>
      </c>
      <c r="J54" t="str">
        <f t="shared" si="0"/>
        <v/>
      </c>
    </row>
    <row r="55" spans="1:10">
      <c r="A55" t="s">
        <v>76</v>
      </c>
      <c r="B55" t="s">
        <v>77</v>
      </c>
      <c r="C55" t="str">
        <f t="shared" si="3"/>
        <v>1/26</v>
      </c>
      <c r="D55" t="str">
        <f>"70/8582"</f>
        <v>70/8582</v>
      </c>
      <c r="E55">
        <v>0.19204866776035801</v>
      </c>
      <c r="F55">
        <v>0.30061650833523701</v>
      </c>
      <c r="G55">
        <v>0.24942793880446901</v>
      </c>
      <c r="H55" t="s">
        <v>1147</v>
      </c>
      <c r="I55">
        <v>1</v>
      </c>
      <c r="J55" t="str">
        <f t="shared" si="0"/>
        <v/>
      </c>
    </row>
    <row r="56" spans="1:10">
      <c r="A56" t="s">
        <v>694</v>
      </c>
      <c r="B56" t="s">
        <v>695</v>
      </c>
      <c r="C56" t="str">
        <f t="shared" si="3"/>
        <v>1/26</v>
      </c>
      <c r="D56" t="str">
        <f>"71/8582"</f>
        <v>71/8582</v>
      </c>
      <c r="E56">
        <v>0.19451656421691799</v>
      </c>
      <c r="F56">
        <v>0.30061650833523701</v>
      </c>
      <c r="G56">
        <v>0.24942793880446901</v>
      </c>
      <c r="H56" t="s">
        <v>1172</v>
      </c>
      <c r="I56">
        <v>1</v>
      </c>
      <c r="J56" t="str">
        <f t="shared" si="0"/>
        <v/>
      </c>
    </row>
    <row r="57" spans="1:10">
      <c r="A57" t="s">
        <v>702</v>
      </c>
      <c r="B57" t="s">
        <v>703</v>
      </c>
      <c r="C57" t="str">
        <f t="shared" si="3"/>
        <v>1/26</v>
      </c>
      <c r="D57" t="str">
        <f>"74/8582"</f>
        <v>74/8582</v>
      </c>
      <c r="E57">
        <v>0.20187684048122401</v>
      </c>
      <c r="F57">
        <v>0.30642020430185901</v>
      </c>
      <c r="G57">
        <v>0.254243389327858</v>
      </c>
      <c r="H57" t="s">
        <v>1099</v>
      </c>
      <c r="I57">
        <v>1</v>
      </c>
      <c r="J57" t="str">
        <f t="shared" si="0"/>
        <v/>
      </c>
    </row>
    <row r="58" spans="1:10">
      <c r="A58" t="s">
        <v>934</v>
      </c>
      <c r="B58" t="s">
        <v>935</v>
      </c>
      <c r="C58" t="str">
        <f t="shared" si="3"/>
        <v>1/26</v>
      </c>
      <c r="D58" t="str">
        <f>"77/8582"</f>
        <v>77/8582</v>
      </c>
      <c r="E58">
        <v>0.209172424675895</v>
      </c>
      <c r="F58">
        <v>0.31008879979380799</v>
      </c>
      <c r="G58">
        <v>0.25728730137690498</v>
      </c>
      <c r="H58" t="s">
        <v>978</v>
      </c>
      <c r="I58">
        <v>1</v>
      </c>
      <c r="J58" t="str">
        <f t="shared" si="0"/>
        <v/>
      </c>
    </row>
    <row r="59" spans="1:10">
      <c r="A59" t="s">
        <v>708</v>
      </c>
      <c r="B59" t="s">
        <v>709</v>
      </c>
      <c r="C59" t="str">
        <f t="shared" si="3"/>
        <v>1/26</v>
      </c>
      <c r="D59" t="str">
        <f>"78/8582"</f>
        <v>78/8582</v>
      </c>
      <c r="E59">
        <v>0.21159000456518601</v>
      </c>
      <c r="F59">
        <v>0.31008879979380799</v>
      </c>
      <c r="G59">
        <v>0.25728730137690498</v>
      </c>
      <c r="H59" t="s">
        <v>1182</v>
      </c>
      <c r="I59">
        <v>1</v>
      </c>
      <c r="J59" t="str">
        <f t="shared" si="0"/>
        <v/>
      </c>
    </row>
    <row r="60" spans="1:10">
      <c r="A60" t="s">
        <v>1201</v>
      </c>
      <c r="B60" t="s">
        <v>1202</v>
      </c>
      <c r="C60" t="str">
        <f t="shared" si="3"/>
        <v>1/26</v>
      </c>
      <c r="D60" t="str">
        <f>"89/8582"</f>
        <v>89/8582</v>
      </c>
      <c r="E60">
        <v>0.23771869567495801</v>
      </c>
      <c r="F60">
        <v>0.33774128138333298</v>
      </c>
      <c r="G60">
        <v>0.28023115607038201</v>
      </c>
      <c r="H60" t="s">
        <v>1163</v>
      </c>
      <c r="I60">
        <v>1</v>
      </c>
      <c r="J60" t="str">
        <f t="shared" si="0"/>
        <v/>
      </c>
    </row>
    <row r="61" spans="1:10">
      <c r="A61" t="s">
        <v>117</v>
      </c>
      <c r="B61" t="s">
        <v>118</v>
      </c>
      <c r="C61" t="str">
        <f t="shared" si="3"/>
        <v>1/26</v>
      </c>
      <c r="D61" t="str">
        <f>"91/8582"</f>
        <v>91/8582</v>
      </c>
      <c r="E61">
        <v>0.242379037228039</v>
      </c>
      <c r="F61">
        <v>0.33774128138333298</v>
      </c>
      <c r="G61">
        <v>0.28023115607038201</v>
      </c>
      <c r="H61" t="s">
        <v>1203</v>
      </c>
      <c r="I61">
        <v>1</v>
      </c>
      <c r="J61" t="str">
        <f t="shared" si="0"/>
        <v/>
      </c>
    </row>
    <row r="62" spans="1:10">
      <c r="A62" t="s">
        <v>720</v>
      </c>
      <c r="B62" t="s">
        <v>721</v>
      </c>
      <c r="C62" t="str">
        <f t="shared" si="3"/>
        <v>1/26</v>
      </c>
      <c r="D62" t="str">
        <f>"91/8582"</f>
        <v>91/8582</v>
      </c>
      <c r="E62">
        <v>0.242379037228039</v>
      </c>
      <c r="F62">
        <v>0.33774128138333298</v>
      </c>
      <c r="G62">
        <v>0.28023115607038201</v>
      </c>
      <c r="H62" t="s">
        <v>1046</v>
      </c>
      <c r="I62">
        <v>1</v>
      </c>
      <c r="J62" t="str">
        <f t="shared" si="0"/>
        <v/>
      </c>
    </row>
    <row r="63" spans="1:10">
      <c r="A63" t="s">
        <v>984</v>
      </c>
      <c r="B63" t="s">
        <v>985</v>
      </c>
      <c r="C63" t="str">
        <f t="shared" si="3"/>
        <v>1/26</v>
      </c>
      <c r="D63" t="str">
        <f>"97/8582"</f>
        <v>97/8582</v>
      </c>
      <c r="E63">
        <v>0.25619626533857598</v>
      </c>
      <c r="F63">
        <v>0.34097805200838099</v>
      </c>
      <c r="G63">
        <v>0.28291677380261898</v>
      </c>
      <c r="H63" t="s">
        <v>1193</v>
      </c>
      <c r="I63">
        <v>1</v>
      </c>
      <c r="J63" t="str">
        <f t="shared" si="0"/>
        <v/>
      </c>
    </row>
    <row r="64" spans="1:10">
      <c r="A64" t="s">
        <v>474</v>
      </c>
      <c r="B64" t="s">
        <v>475</v>
      </c>
      <c r="C64" t="str">
        <f t="shared" si="3"/>
        <v>1/26</v>
      </c>
      <c r="D64" t="str">
        <f>"97/8582"</f>
        <v>97/8582</v>
      </c>
      <c r="E64">
        <v>0.25619626533857598</v>
      </c>
      <c r="F64">
        <v>0.34097805200838099</v>
      </c>
      <c r="G64">
        <v>0.28291677380261898</v>
      </c>
      <c r="H64" t="s">
        <v>1123</v>
      </c>
      <c r="I64">
        <v>1</v>
      </c>
      <c r="J64" t="str">
        <f t="shared" si="0"/>
        <v/>
      </c>
    </row>
    <row r="65" spans="1:10">
      <c r="A65" t="s">
        <v>734</v>
      </c>
      <c r="B65" t="s">
        <v>735</v>
      </c>
      <c r="C65" t="str">
        <f t="shared" si="3"/>
        <v>1/26</v>
      </c>
      <c r="D65" t="str">
        <f>"98/8582"</f>
        <v>98/8582</v>
      </c>
      <c r="E65">
        <v>0.25847545179717302</v>
      </c>
      <c r="F65">
        <v>0.34097805200838099</v>
      </c>
      <c r="G65">
        <v>0.28291677380261898</v>
      </c>
      <c r="H65" t="s">
        <v>1204</v>
      </c>
      <c r="I65">
        <v>1</v>
      </c>
      <c r="J65" t="str">
        <f t="shared" si="0"/>
        <v/>
      </c>
    </row>
    <row r="66" spans="1:10">
      <c r="A66" t="s">
        <v>487</v>
      </c>
      <c r="B66" t="s">
        <v>488</v>
      </c>
      <c r="C66" t="str">
        <f t="shared" si="3"/>
        <v>1/26</v>
      </c>
      <c r="D66" t="str">
        <f>"99/8582"</f>
        <v>99/8582</v>
      </c>
      <c r="E66">
        <v>0.26074792212405601</v>
      </c>
      <c r="F66">
        <v>0.34097805200838099</v>
      </c>
      <c r="G66">
        <v>0.28291677380261898</v>
      </c>
      <c r="H66" t="s">
        <v>1205</v>
      </c>
      <c r="I66">
        <v>1</v>
      </c>
      <c r="J66" t="str">
        <f t="shared" ref="J66:J86" si="4">IF(F66&lt;0.05,"*","")</f>
        <v/>
      </c>
    </row>
    <row r="67" spans="1:10">
      <c r="A67" t="s">
        <v>58</v>
      </c>
      <c r="B67" t="s">
        <v>59</v>
      </c>
      <c r="C67" t="str">
        <f t="shared" si="3"/>
        <v>1/26</v>
      </c>
      <c r="D67" t="str">
        <f>"106/8582"</f>
        <v>106/8582</v>
      </c>
      <c r="E67">
        <v>0.27646875234962398</v>
      </c>
      <c r="F67">
        <v>0.35605824166239403</v>
      </c>
      <c r="G67">
        <v>0.29542912930502102</v>
      </c>
      <c r="H67" t="s">
        <v>1122</v>
      </c>
      <c r="I67">
        <v>1</v>
      </c>
      <c r="J67" t="str">
        <f t="shared" si="4"/>
        <v/>
      </c>
    </row>
    <row r="68" spans="1:10">
      <c r="A68" t="s">
        <v>559</v>
      </c>
      <c r="B68" t="s">
        <v>560</v>
      </c>
      <c r="C68" t="str">
        <f t="shared" si="3"/>
        <v>1/26</v>
      </c>
      <c r="D68" t="str">
        <f>"114/8582"</f>
        <v>114/8582</v>
      </c>
      <c r="E68">
        <v>0.29404184023167301</v>
      </c>
      <c r="F68">
        <v>0.37303815551779401</v>
      </c>
      <c r="G68">
        <v>0.30951772655965598</v>
      </c>
      <c r="H68" t="s">
        <v>1163</v>
      </c>
      <c r="I68">
        <v>1</v>
      </c>
      <c r="J68" t="str">
        <f t="shared" si="4"/>
        <v/>
      </c>
    </row>
    <row r="69" spans="1:10">
      <c r="A69" t="s">
        <v>590</v>
      </c>
      <c r="B69" t="s">
        <v>591</v>
      </c>
      <c r="C69" t="str">
        <f t="shared" si="3"/>
        <v>1/26</v>
      </c>
      <c r="D69" t="str">
        <f>"120/8582"</f>
        <v>120/8582</v>
      </c>
      <c r="E69">
        <v>0.306951571902017</v>
      </c>
      <c r="F69">
        <v>0.38302411295928501</v>
      </c>
      <c r="G69">
        <v>0.31780328877117098</v>
      </c>
      <c r="H69" t="s">
        <v>1163</v>
      </c>
      <c r="I69">
        <v>1</v>
      </c>
      <c r="J69" t="str">
        <f t="shared" si="4"/>
        <v/>
      </c>
    </row>
    <row r="70" spans="1:10">
      <c r="A70" t="s">
        <v>778</v>
      </c>
      <c r="B70" t="s">
        <v>779</v>
      </c>
      <c r="C70" t="str">
        <f t="shared" si="3"/>
        <v>1/26</v>
      </c>
      <c r="D70" t="str">
        <f>"122/8582"</f>
        <v>122/8582</v>
      </c>
      <c r="E70">
        <v>0.31120414530697998</v>
      </c>
      <c r="F70">
        <v>0.38302411295928501</v>
      </c>
      <c r="G70">
        <v>0.31780328877117098</v>
      </c>
      <c r="H70" t="s">
        <v>1046</v>
      </c>
      <c r="I70">
        <v>1</v>
      </c>
      <c r="J70" t="str">
        <f t="shared" si="4"/>
        <v/>
      </c>
    </row>
    <row r="71" spans="1:10">
      <c r="A71" t="s">
        <v>782</v>
      </c>
      <c r="B71" t="s">
        <v>783</v>
      </c>
      <c r="C71" t="str">
        <f t="shared" si="3"/>
        <v>1/26</v>
      </c>
      <c r="D71" t="str">
        <f>"124/8582"</f>
        <v>124/8582</v>
      </c>
      <c r="E71">
        <v>0.31543162243705802</v>
      </c>
      <c r="F71">
        <v>0.38302411295928501</v>
      </c>
      <c r="G71">
        <v>0.31780328877117098</v>
      </c>
      <c r="H71" t="s">
        <v>1046</v>
      </c>
      <c r="I71">
        <v>1</v>
      </c>
      <c r="J71" t="str">
        <f t="shared" si="4"/>
        <v/>
      </c>
    </row>
    <row r="72" spans="1:10">
      <c r="A72" t="s">
        <v>640</v>
      </c>
      <c r="B72" t="s">
        <v>641</v>
      </c>
      <c r="C72" t="str">
        <f t="shared" si="3"/>
        <v>1/26</v>
      </c>
      <c r="D72" t="str">
        <f>"134/8582"</f>
        <v>134/8582</v>
      </c>
      <c r="E72">
        <v>0.33619751448019602</v>
      </c>
      <c r="F72">
        <v>0.40248998212417803</v>
      </c>
      <c r="G72">
        <v>0.33395453625164001</v>
      </c>
      <c r="H72" t="s">
        <v>1146</v>
      </c>
      <c r="I72">
        <v>1</v>
      </c>
      <c r="J72" t="str">
        <f t="shared" si="4"/>
        <v/>
      </c>
    </row>
    <row r="73" spans="1:10">
      <c r="A73" t="s">
        <v>214</v>
      </c>
      <c r="B73" t="s">
        <v>215</v>
      </c>
      <c r="C73" t="str">
        <f>"2/26"</f>
        <v>2/26</v>
      </c>
      <c r="D73" t="str">
        <f>"400/8582"</f>
        <v>400/8582</v>
      </c>
      <c r="E73">
        <v>0.34352723177484701</v>
      </c>
      <c r="F73">
        <v>0.40555298195641598</v>
      </c>
      <c r="G73">
        <v>0.33649597264495201</v>
      </c>
      <c r="H73" t="s">
        <v>1206</v>
      </c>
      <c r="I73">
        <v>2</v>
      </c>
      <c r="J73" t="str">
        <f t="shared" si="4"/>
        <v/>
      </c>
    </row>
    <row r="74" spans="1:10">
      <c r="A74" t="s">
        <v>664</v>
      </c>
      <c r="B74" t="s">
        <v>665</v>
      </c>
      <c r="C74" t="str">
        <f>"1/26"</f>
        <v>1/26</v>
      </c>
      <c r="D74" t="str">
        <f>"153/8582"</f>
        <v>153/8582</v>
      </c>
      <c r="E74">
        <v>0.37399615306170098</v>
      </c>
      <c r="F74">
        <v>0.435474972743077</v>
      </c>
      <c r="G74">
        <v>0.36132288760106701</v>
      </c>
      <c r="H74" t="s">
        <v>1204</v>
      </c>
      <c r="I74">
        <v>1</v>
      </c>
      <c r="J74" t="str">
        <f t="shared" si="4"/>
        <v/>
      </c>
    </row>
    <row r="75" spans="1:10">
      <c r="A75" t="s">
        <v>1029</v>
      </c>
      <c r="B75" t="s">
        <v>1030</v>
      </c>
      <c r="C75" t="str">
        <f>"1/26"</f>
        <v>1/26</v>
      </c>
      <c r="D75" t="str">
        <f>"163/8582"</f>
        <v>163/8582</v>
      </c>
      <c r="E75">
        <v>0.39304999442320598</v>
      </c>
      <c r="F75">
        <v>0.448479982123419</v>
      </c>
      <c r="G75">
        <v>0.37211342169992601</v>
      </c>
      <c r="H75" t="s">
        <v>974</v>
      </c>
      <c r="I75">
        <v>1</v>
      </c>
      <c r="J75" t="str">
        <f t="shared" si="4"/>
        <v/>
      </c>
    </row>
    <row r="76" spans="1:10">
      <c r="A76" t="s">
        <v>55</v>
      </c>
      <c r="B76" t="s">
        <v>56</v>
      </c>
      <c r="C76" t="str">
        <f>"2/26"</f>
        <v>2/26</v>
      </c>
      <c r="D76" t="str">
        <f>"447/8582"</f>
        <v>447/8582</v>
      </c>
      <c r="E76">
        <v>0.39571763128537002</v>
      </c>
      <c r="F76">
        <v>0.448479982123419</v>
      </c>
      <c r="G76">
        <v>0.37211342169992601</v>
      </c>
      <c r="H76" t="s">
        <v>1200</v>
      </c>
      <c r="I76">
        <v>2</v>
      </c>
      <c r="J76" t="str">
        <f t="shared" si="4"/>
        <v/>
      </c>
    </row>
    <row r="77" spans="1:10">
      <c r="A77" t="s">
        <v>812</v>
      </c>
      <c r="B77" t="s">
        <v>813</v>
      </c>
      <c r="C77" t="str">
        <f t="shared" ref="C77:C86" si="5">"1/26"</f>
        <v>1/26</v>
      </c>
      <c r="D77" t="str">
        <f>"169/8582"</f>
        <v>169/8582</v>
      </c>
      <c r="E77">
        <v>0.40421330109926101</v>
      </c>
      <c r="F77">
        <v>0.452080665703121</v>
      </c>
      <c r="G77">
        <v>0.37510098578463302</v>
      </c>
      <c r="H77" t="s">
        <v>1163</v>
      </c>
      <c r="I77">
        <v>1</v>
      </c>
      <c r="J77" t="str">
        <f t="shared" si="4"/>
        <v/>
      </c>
    </row>
    <row r="78" spans="1:10">
      <c r="A78" t="s">
        <v>823</v>
      </c>
      <c r="B78" t="s">
        <v>824</v>
      </c>
      <c r="C78" t="str">
        <f t="shared" si="5"/>
        <v>1/26</v>
      </c>
      <c r="D78" t="str">
        <f>"179/8582"</f>
        <v>179/8582</v>
      </c>
      <c r="E78">
        <v>0.422381442667213</v>
      </c>
      <c r="F78">
        <v>0.46417691642902997</v>
      </c>
      <c r="G78">
        <v>0.38513750341479902</v>
      </c>
      <c r="H78" t="s">
        <v>1046</v>
      </c>
      <c r="I78">
        <v>1</v>
      </c>
      <c r="J78" t="str">
        <f t="shared" si="4"/>
        <v/>
      </c>
    </row>
    <row r="79" spans="1:10">
      <c r="A79" t="s">
        <v>1207</v>
      </c>
      <c r="B79" t="s">
        <v>1208</v>
      </c>
      <c r="C79" t="str">
        <f t="shared" si="5"/>
        <v>1/26</v>
      </c>
      <c r="D79" t="str">
        <f>"181/8582"</f>
        <v>181/8582</v>
      </c>
      <c r="E79">
        <v>0.42595058213487502</v>
      </c>
      <c r="F79">
        <v>0.46417691642902997</v>
      </c>
      <c r="G79">
        <v>0.38513750341479902</v>
      </c>
      <c r="H79" t="s">
        <v>1185</v>
      </c>
      <c r="I79">
        <v>1</v>
      </c>
      <c r="J79" t="str">
        <f t="shared" si="4"/>
        <v/>
      </c>
    </row>
    <row r="80" spans="1:10">
      <c r="A80" t="s">
        <v>1209</v>
      </c>
      <c r="B80" t="s">
        <v>1210</v>
      </c>
      <c r="C80" t="str">
        <f t="shared" si="5"/>
        <v>1/26</v>
      </c>
      <c r="D80" t="str">
        <f>"192/8582"</f>
        <v>192/8582</v>
      </c>
      <c r="E80">
        <v>0.44520493706950098</v>
      </c>
      <c r="F80">
        <v>0.47901797026465298</v>
      </c>
      <c r="G80">
        <v>0.397451442820208</v>
      </c>
      <c r="H80" t="s">
        <v>1163</v>
      </c>
      <c r="I80">
        <v>1</v>
      </c>
      <c r="J80" t="str">
        <f t="shared" si="4"/>
        <v/>
      </c>
    </row>
    <row r="81" spans="1:10">
      <c r="A81" t="s">
        <v>764</v>
      </c>
      <c r="B81" t="s">
        <v>765</v>
      </c>
      <c r="C81" t="str">
        <f t="shared" si="5"/>
        <v>1/26</v>
      </c>
      <c r="D81" t="str">
        <f>"230/8582"</f>
        <v>230/8582</v>
      </c>
      <c r="E81">
        <v>0.50705605588684499</v>
      </c>
      <c r="F81">
        <v>0.53874705937977296</v>
      </c>
      <c r="G81">
        <v>0.44700994400550798</v>
      </c>
      <c r="H81" t="s">
        <v>962</v>
      </c>
      <c r="I81">
        <v>1</v>
      </c>
      <c r="J81" t="str">
        <f t="shared" si="4"/>
        <v/>
      </c>
    </row>
    <row r="82" spans="1:10">
      <c r="A82" t="s">
        <v>845</v>
      </c>
      <c r="B82" t="s">
        <v>846</v>
      </c>
      <c r="C82" t="str">
        <f t="shared" si="5"/>
        <v>1/26</v>
      </c>
      <c r="D82" t="str">
        <f>"246/8582"</f>
        <v>246/8582</v>
      </c>
      <c r="E82">
        <v>0.53106487937190605</v>
      </c>
      <c r="F82">
        <v>0.551989059625832</v>
      </c>
      <c r="G82">
        <v>0.45799711448830599</v>
      </c>
      <c r="H82" t="s">
        <v>1185</v>
      </c>
      <c r="I82">
        <v>1</v>
      </c>
      <c r="J82" t="str">
        <f t="shared" si="4"/>
        <v/>
      </c>
    </row>
    <row r="83" spans="1:10">
      <c r="A83" t="s">
        <v>847</v>
      </c>
      <c r="B83" t="s">
        <v>848</v>
      </c>
      <c r="C83" t="str">
        <f t="shared" si="5"/>
        <v>1/26</v>
      </c>
      <c r="D83" t="str">
        <f>"249/8582"</f>
        <v>249/8582</v>
      </c>
      <c r="E83">
        <v>0.53543955977553404</v>
      </c>
      <c r="F83">
        <v>0.551989059625832</v>
      </c>
      <c r="G83">
        <v>0.45799711448830599</v>
      </c>
      <c r="H83" t="s">
        <v>1079</v>
      </c>
      <c r="I83">
        <v>1</v>
      </c>
      <c r="J83" t="str">
        <f t="shared" si="4"/>
        <v/>
      </c>
    </row>
    <row r="84" spans="1:10">
      <c r="A84" t="s">
        <v>96</v>
      </c>
      <c r="B84" t="s">
        <v>97</v>
      </c>
      <c r="C84" t="str">
        <f t="shared" si="5"/>
        <v>1/26</v>
      </c>
      <c r="D84" t="str">
        <f>"256/8582"</f>
        <v>256/8582</v>
      </c>
      <c r="E84">
        <v>0.545495070689058</v>
      </c>
      <c r="F84">
        <v>0.551989059625832</v>
      </c>
      <c r="G84">
        <v>0.45799711448830599</v>
      </c>
      <c r="H84" t="s">
        <v>1172</v>
      </c>
      <c r="I84">
        <v>1</v>
      </c>
      <c r="J84" t="str">
        <f t="shared" si="4"/>
        <v/>
      </c>
    </row>
    <row r="85" spans="1:10">
      <c r="A85" t="s">
        <v>788</v>
      </c>
      <c r="B85" t="s">
        <v>789</v>
      </c>
      <c r="C85" t="str">
        <f t="shared" si="5"/>
        <v>1/26</v>
      </c>
      <c r="D85" t="str">
        <f>"256/8582"</f>
        <v>256/8582</v>
      </c>
      <c r="E85">
        <v>0.545495070689058</v>
      </c>
      <c r="F85">
        <v>0.551989059625832</v>
      </c>
      <c r="G85">
        <v>0.45799711448830599</v>
      </c>
      <c r="H85" t="s">
        <v>962</v>
      </c>
      <c r="I85">
        <v>1</v>
      </c>
      <c r="J85" t="str">
        <f t="shared" si="4"/>
        <v/>
      </c>
    </row>
    <row r="86" spans="1:10">
      <c r="A86" t="s">
        <v>38</v>
      </c>
      <c r="B86" t="s">
        <v>39</v>
      </c>
      <c r="C86" t="str">
        <f t="shared" si="5"/>
        <v>1/26</v>
      </c>
      <c r="D86" t="str">
        <f>"395/8582"</f>
        <v>395/8582</v>
      </c>
      <c r="E86">
        <v>0.706810668489256</v>
      </c>
      <c r="F86">
        <v>0.706810668489256</v>
      </c>
      <c r="G86">
        <v>0.58645591069696801</v>
      </c>
      <c r="H86" t="s">
        <v>1146</v>
      </c>
      <c r="I86">
        <v>1</v>
      </c>
      <c r="J86" t="str">
        <f t="shared" si="4"/>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8c2ec98-f2ba-41ec-8222-c13b80234686">
      <Terms xmlns="http://schemas.microsoft.com/office/infopath/2007/PartnerControls"/>
    </lcf76f155ced4ddcb4097134ff3c332f>
    <TaxCatchAll xmlns="b0276a41-4a22-473b-93b9-36c6ca9ea34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AE66985604E9146958C280E9103A4B1" ma:contentTypeVersion="19" ma:contentTypeDescription="Create a new document." ma:contentTypeScope="" ma:versionID="1b33160dde209fe3159354a851003340">
  <xsd:schema xmlns:xsd="http://www.w3.org/2001/XMLSchema" xmlns:xs="http://www.w3.org/2001/XMLSchema" xmlns:p="http://schemas.microsoft.com/office/2006/metadata/properties" xmlns:ns2="b8c2ec98-f2ba-41ec-8222-c13b80234686" xmlns:ns3="b0276a41-4a22-473b-93b9-36c6ca9ea342" targetNamespace="http://schemas.microsoft.com/office/2006/metadata/properties" ma:root="true" ma:fieldsID="df11194da1602d65b9ae8a4f48858647" ns2:_="" ns3:_="">
    <xsd:import namespace="b8c2ec98-f2ba-41ec-8222-c13b80234686"/>
    <xsd:import namespace="b0276a41-4a22-473b-93b9-36c6ca9ea34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c2ec98-f2ba-41ec-8222-c13b802346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34d398b-60ba-4ad0-a6da-da1ce693b88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276a41-4a22-473b-93b9-36c6ca9ea34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63f84530-06f9-4ac7-8f1f-46883498829a}" ma:internalName="TaxCatchAll" ma:showField="CatchAllData" ma:web="b0276a41-4a22-473b-93b9-36c6ca9ea34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641CE8-E51E-4405-9DFB-029ABFA9CA7F}"/>
</file>

<file path=customXml/itemProps2.xml><?xml version="1.0" encoding="utf-8"?>
<ds:datastoreItem xmlns:ds="http://schemas.openxmlformats.org/officeDocument/2006/customXml" ds:itemID="{834852A1-C92B-48D8-8C14-AFAA3C3D9BE7}"/>
</file>

<file path=customXml/itemProps3.xml><?xml version="1.0" encoding="utf-8"?>
<ds:datastoreItem xmlns:ds="http://schemas.openxmlformats.org/officeDocument/2006/customXml" ds:itemID="{07E72AC1-340E-4494-8C07-9B0ED1537D6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Bastien Hervé</cp:lastModifiedBy>
  <cp:revision/>
  <dcterms:created xsi:type="dcterms:W3CDTF">2025-09-18T08:06:05Z</dcterms:created>
  <dcterms:modified xsi:type="dcterms:W3CDTF">2025-09-18T08:09:57Z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0x0101009AE66985604E9146958C280E9103A4B1</vt:lpwstr>
  </property>
  <property fmtid="{D5CDD505-2E9C-101B-9397-08002B2CF9AE}" pid="3" name="MediaServiceImageTags">
    <vt:lpwstr/>
  </property>
</Properties>
</file>