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11"/>
  <workbookPr/>
  <xr:revisionPtr revIDLastSave="9" documentId="11_80A5F46AA571B3A12C12F269784BF8E59FFF2B49" xr6:coauthVersionLast="47" xr6:coauthVersionMax="47" xr10:uidLastSave="{D3BD8CE9-C95F-4119-8D6A-A2837CEA0670}"/>
  <bookViews>
    <workbookView xWindow="240" yWindow="105" windowWidth="14805" windowHeight="8010" xr2:uid="{00000000-000D-0000-FFFF-FFFF00000000}"/>
  </bookViews>
  <sheets>
    <sheet name="Summary" sheetId="2" r:id="rId1"/>
    <sheet name="GO_DGEA_MOL2" sheetId="3" r:id="rId2"/>
    <sheet name="GO_DGEA_MOL56" sheetId="4" r:id="rId3"/>
    <sheet name="GO_DGEA_OPC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6" i="5" l="1"/>
  <c r="D166" i="5"/>
  <c r="C166" i="5"/>
  <c r="J165" i="5"/>
  <c r="D165" i="5"/>
  <c r="C165" i="5"/>
  <c r="J164" i="5"/>
  <c r="D164" i="5"/>
  <c r="C164" i="5"/>
  <c r="J163" i="5"/>
  <c r="D163" i="5"/>
  <c r="C163" i="5"/>
  <c r="J162" i="5"/>
  <c r="D162" i="5"/>
  <c r="C162" i="5"/>
  <c r="J161" i="5"/>
  <c r="D161" i="5"/>
  <c r="C161" i="5"/>
  <c r="J160" i="5"/>
  <c r="D160" i="5"/>
  <c r="C160" i="5"/>
  <c r="J159" i="5"/>
  <c r="D159" i="5"/>
  <c r="C159" i="5"/>
  <c r="J158" i="5"/>
  <c r="D158" i="5"/>
  <c r="C158" i="5"/>
  <c r="J157" i="5"/>
  <c r="D157" i="5"/>
  <c r="C157" i="5"/>
  <c r="J156" i="5"/>
  <c r="D156" i="5"/>
  <c r="C156" i="5"/>
  <c r="J155" i="5"/>
  <c r="D155" i="5"/>
  <c r="C155" i="5"/>
  <c r="J154" i="5"/>
  <c r="D154" i="5"/>
  <c r="C154" i="5"/>
  <c r="J153" i="5"/>
  <c r="D153" i="5"/>
  <c r="C153" i="5"/>
  <c r="J152" i="5"/>
  <c r="D152" i="5"/>
  <c r="C152" i="5"/>
  <c r="J151" i="5"/>
  <c r="D151" i="5"/>
  <c r="C151" i="5"/>
  <c r="J150" i="5"/>
  <c r="D150" i="5"/>
  <c r="C150" i="5"/>
  <c r="J149" i="5"/>
  <c r="D149" i="5"/>
  <c r="C149" i="5"/>
  <c r="J148" i="5"/>
  <c r="D148" i="5"/>
  <c r="C148" i="5"/>
  <c r="J147" i="5"/>
  <c r="D147" i="5"/>
  <c r="C147" i="5"/>
  <c r="J146" i="5"/>
  <c r="D146" i="5"/>
  <c r="C146" i="5"/>
  <c r="J145" i="5"/>
  <c r="D145" i="5"/>
  <c r="C145" i="5"/>
  <c r="J144" i="5"/>
  <c r="D144" i="5"/>
  <c r="C144" i="5"/>
  <c r="J143" i="5"/>
  <c r="D143" i="5"/>
  <c r="C143" i="5"/>
  <c r="J142" i="5"/>
  <c r="D142" i="5"/>
  <c r="C142" i="5"/>
  <c r="J141" i="5"/>
  <c r="D141" i="5"/>
  <c r="C141" i="5"/>
  <c r="J140" i="5"/>
  <c r="D140" i="5"/>
  <c r="C140" i="5"/>
  <c r="J139" i="5"/>
  <c r="D139" i="5"/>
  <c r="C139" i="5"/>
  <c r="J138" i="5"/>
  <c r="D138" i="5"/>
  <c r="C138" i="5"/>
  <c r="J137" i="5"/>
  <c r="D137" i="5"/>
  <c r="C137" i="5"/>
  <c r="J136" i="5"/>
  <c r="D136" i="5"/>
  <c r="C136" i="5"/>
  <c r="J135" i="5"/>
  <c r="D135" i="5"/>
  <c r="C135" i="5"/>
  <c r="J134" i="5"/>
  <c r="D134" i="5"/>
  <c r="C134" i="5"/>
  <c r="J133" i="5"/>
  <c r="D133" i="5"/>
  <c r="C133" i="5"/>
  <c r="J132" i="5"/>
  <c r="D132" i="5"/>
  <c r="C132" i="5"/>
  <c r="J131" i="5"/>
  <c r="D131" i="5"/>
  <c r="C131" i="5"/>
  <c r="J130" i="5"/>
  <c r="D130" i="5"/>
  <c r="C130" i="5"/>
  <c r="J129" i="5"/>
  <c r="D129" i="5"/>
  <c r="C129" i="5"/>
  <c r="J128" i="5"/>
  <c r="D128" i="5"/>
  <c r="C128" i="5"/>
  <c r="J127" i="5"/>
  <c r="D127" i="5"/>
  <c r="C127" i="5"/>
  <c r="J126" i="5"/>
  <c r="D126" i="5"/>
  <c r="C126" i="5"/>
  <c r="J125" i="5"/>
  <c r="D125" i="5"/>
  <c r="C125" i="5"/>
  <c r="J124" i="5"/>
  <c r="D124" i="5"/>
  <c r="C124" i="5"/>
  <c r="J123" i="5"/>
  <c r="D123" i="5"/>
  <c r="C123" i="5"/>
  <c r="J122" i="5"/>
  <c r="D122" i="5"/>
  <c r="C122" i="5"/>
  <c r="J121" i="5"/>
  <c r="D121" i="5"/>
  <c r="C121" i="5"/>
  <c r="J120" i="5"/>
  <c r="D120" i="5"/>
  <c r="C120" i="5"/>
  <c r="J119" i="5"/>
  <c r="D119" i="5"/>
  <c r="C119" i="5"/>
  <c r="J118" i="5"/>
  <c r="D118" i="5"/>
  <c r="C118" i="5"/>
  <c r="J117" i="5"/>
  <c r="D117" i="5"/>
  <c r="C117" i="5"/>
  <c r="J116" i="5"/>
  <c r="D116" i="5"/>
  <c r="C116" i="5"/>
  <c r="J115" i="5"/>
  <c r="D115" i="5"/>
  <c r="C115" i="5"/>
  <c r="J114" i="5"/>
  <c r="D114" i="5"/>
  <c r="C114" i="5"/>
  <c r="J113" i="5"/>
  <c r="D113" i="5"/>
  <c r="C113" i="5"/>
  <c r="J112" i="5"/>
  <c r="D112" i="5"/>
  <c r="C112" i="5"/>
  <c r="J111" i="5"/>
  <c r="D111" i="5"/>
  <c r="C111" i="5"/>
  <c r="J110" i="5"/>
  <c r="D110" i="5"/>
  <c r="C110" i="5"/>
  <c r="J109" i="5"/>
  <c r="D109" i="5"/>
  <c r="C109" i="5"/>
  <c r="J108" i="5"/>
  <c r="D108" i="5"/>
  <c r="C108" i="5"/>
  <c r="J107" i="5"/>
  <c r="D107" i="5"/>
  <c r="C107" i="5"/>
  <c r="J106" i="5"/>
  <c r="D106" i="5"/>
  <c r="C106" i="5"/>
  <c r="J105" i="5"/>
  <c r="D105" i="5"/>
  <c r="C105" i="5"/>
  <c r="J104" i="5"/>
  <c r="D104" i="5"/>
  <c r="C104" i="5"/>
  <c r="J103" i="5"/>
  <c r="D103" i="5"/>
  <c r="C103" i="5"/>
  <c r="J102" i="5"/>
  <c r="D102" i="5"/>
  <c r="C102" i="5"/>
  <c r="J101" i="5"/>
  <c r="D101" i="5"/>
  <c r="C101" i="5"/>
  <c r="J100" i="5"/>
  <c r="D100" i="5"/>
  <c r="C100" i="5"/>
  <c r="J99" i="5"/>
  <c r="D99" i="5"/>
  <c r="C99" i="5"/>
  <c r="J98" i="5"/>
  <c r="D98" i="5"/>
  <c r="C98" i="5"/>
  <c r="J97" i="5"/>
  <c r="D97" i="5"/>
  <c r="C97" i="5"/>
  <c r="J96" i="5"/>
  <c r="D96" i="5"/>
  <c r="C96" i="5"/>
  <c r="J95" i="5"/>
  <c r="D95" i="5"/>
  <c r="C95" i="5"/>
  <c r="J94" i="5"/>
  <c r="D94" i="5"/>
  <c r="C94" i="5"/>
  <c r="J93" i="5"/>
  <c r="D93" i="5"/>
  <c r="C93" i="5"/>
  <c r="J92" i="5"/>
  <c r="D92" i="5"/>
  <c r="C92" i="5"/>
  <c r="J91" i="5"/>
  <c r="D91" i="5"/>
  <c r="C91" i="5"/>
  <c r="J90" i="5"/>
  <c r="D90" i="5"/>
  <c r="C90" i="5"/>
  <c r="J89" i="5"/>
  <c r="D89" i="5"/>
  <c r="C89" i="5"/>
  <c r="J88" i="5"/>
  <c r="D88" i="5"/>
  <c r="C88" i="5"/>
  <c r="J87" i="5"/>
  <c r="D87" i="5"/>
  <c r="C87" i="5"/>
  <c r="J86" i="5"/>
  <c r="D86" i="5"/>
  <c r="C86" i="5"/>
  <c r="J85" i="5"/>
  <c r="D85" i="5"/>
  <c r="C85" i="5"/>
  <c r="J84" i="5"/>
  <c r="D84" i="5"/>
  <c r="C84" i="5"/>
  <c r="J83" i="5"/>
  <c r="D83" i="5"/>
  <c r="C83" i="5"/>
  <c r="J82" i="5"/>
  <c r="D82" i="5"/>
  <c r="C82" i="5"/>
  <c r="J81" i="5"/>
  <c r="D81" i="5"/>
  <c r="C81" i="5"/>
  <c r="J80" i="5"/>
  <c r="D80" i="5"/>
  <c r="C80" i="5"/>
  <c r="J79" i="5"/>
  <c r="D79" i="5"/>
  <c r="C79" i="5"/>
  <c r="J78" i="5"/>
  <c r="D78" i="5"/>
  <c r="C78" i="5"/>
  <c r="J77" i="5"/>
  <c r="D77" i="5"/>
  <c r="C77" i="5"/>
  <c r="J76" i="5"/>
  <c r="D76" i="5"/>
  <c r="C76" i="5"/>
  <c r="J75" i="5"/>
  <c r="D75" i="5"/>
  <c r="C75" i="5"/>
  <c r="J74" i="5"/>
  <c r="D74" i="5"/>
  <c r="C74" i="5"/>
  <c r="J73" i="5"/>
  <c r="D73" i="5"/>
  <c r="C73" i="5"/>
  <c r="J72" i="5"/>
  <c r="D72" i="5"/>
  <c r="C72" i="5"/>
  <c r="J71" i="5"/>
  <c r="D71" i="5"/>
  <c r="C71" i="5"/>
  <c r="J70" i="5"/>
  <c r="D70" i="5"/>
  <c r="C70" i="5"/>
  <c r="J69" i="5"/>
  <c r="D69" i="5"/>
  <c r="C69" i="5"/>
  <c r="J68" i="5"/>
  <c r="D68" i="5"/>
  <c r="C68" i="5"/>
  <c r="J67" i="5"/>
  <c r="D67" i="5"/>
  <c r="C67" i="5"/>
  <c r="J66" i="5"/>
  <c r="D66" i="5"/>
  <c r="C66" i="5"/>
  <c r="J65" i="5"/>
  <c r="D65" i="5"/>
  <c r="C65" i="5"/>
  <c r="J64" i="5"/>
  <c r="D64" i="5"/>
  <c r="C64" i="5"/>
  <c r="J63" i="5"/>
  <c r="D63" i="5"/>
  <c r="C63" i="5"/>
  <c r="J62" i="5"/>
  <c r="D62" i="5"/>
  <c r="C62" i="5"/>
  <c r="J61" i="5"/>
  <c r="D61" i="5"/>
  <c r="C61" i="5"/>
  <c r="J60" i="5"/>
  <c r="D60" i="5"/>
  <c r="C60" i="5"/>
  <c r="J59" i="5"/>
  <c r="D59" i="5"/>
  <c r="C59" i="5"/>
  <c r="J58" i="5"/>
  <c r="D58" i="5"/>
  <c r="C58" i="5"/>
  <c r="J57" i="5"/>
  <c r="D57" i="5"/>
  <c r="C57" i="5"/>
  <c r="J56" i="5"/>
  <c r="D56" i="5"/>
  <c r="C56" i="5"/>
  <c r="J55" i="5"/>
  <c r="D55" i="5"/>
  <c r="C55" i="5"/>
  <c r="J54" i="5"/>
  <c r="D54" i="5"/>
  <c r="C54" i="5"/>
  <c r="J53" i="5"/>
  <c r="D53" i="5"/>
  <c r="C53" i="5"/>
  <c r="J52" i="5"/>
  <c r="D52" i="5"/>
  <c r="C52" i="5"/>
  <c r="J51" i="5"/>
  <c r="D51" i="5"/>
  <c r="C51" i="5"/>
  <c r="J50" i="5"/>
  <c r="D50" i="5"/>
  <c r="C50" i="5"/>
  <c r="J49" i="5"/>
  <c r="D49" i="5"/>
  <c r="C49" i="5"/>
  <c r="J48" i="5"/>
  <c r="D48" i="5"/>
  <c r="C48" i="5"/>
  <c r="J47" i="5"/>
  <c r="D47" i="5"/>
  <c r="C47" i="5"/>
  <c r="J46" i="5"/>
  <c r="D46" i="5"/>
  <c r="C46" i="5"/>
  <c r="J45" i="5"/>
  <c r="D45" i="5"/>
  <c r="C45" i="5"/>
  <c r="J44" i="5"/>
  <c r="D44" i="5"/>
  <c r="C44" i="5"/>
  <c r="J43" i="5"/>
  <c r="D43" i="5"/>
  <c r="C43" i="5"/>
  <c r="J42" i="5"/>
  <c r="D42" i="5"/>
  <c r="C42" i="5"/>
  <c r="J41" i="5"/>
  <c r="D41" i="5"/>
  <c r="C41" i="5"/>
  <c r="J40" i="5"/>
  <c r="D40" i="5"/>
  <c r="C40" i="5"/>
  <c r="J39" i="5"/>
  <c r="D39" i="5"/>
  <c r="C39" i="5"/>
  <c r="J38" i="5"/>
  <c r="D38" i="5"/>
  <c r="C38" i="5"/>
  <c r="J37" i="5"/>
  <c r="D37" i="5"/>
  <c r="C37" i="5"/>
  <c r="J36" i="5"/>
  <c r="D36" i="5"/>
  <c r="C36" i="5"/>
  <c r="J35" i="5"/>
  <c r="D35" i="5"/>
  <c r="C35" i="5"/>
  <c r="J34" i="5"/>
  <c r="D34" i="5"/>
  <c r="C34" i="5"/>
  <c r="J33" i="5"/>
  <c r="D33" i="5"/>
  <c r="C33" i="5"/>
  <c r="J32" i="5"/>
  <c r="D32" i="5"/>
  <c r="C32" i="5"/>
  <c r="J31" i="5"/>
  <c r="D31" i="5"/>
  <c r="C31" i="5"/>
  <c r="J30" i="5"/>
  <c r="D30" i="5"/>
  <c r="C30" i="5"/>
  <c r="J29" i="5"/>
  <c r="D29" i="5"/>
  <c r="C29" i="5"/>
  <c r="J28" i="5"/>
  <c r="D28" i="5"/>
  <c r="C28" i="5"/>
  <c r="J27" i="5"/>
  <c r="D27" i="5"/>
  <c r="C27" i="5"/>
  <c r="J26" i="5"/>
  <c r="D26" i="5"/>
  <c r="C26" i="5"/>
  <c r="J25" i="5"/>
  <c r="D25" i="5"/>
  <c r="C25" i="5"/>
  <c r="J24" i="5"/>
  <c r="D24" i="5"/>
  <c r="C24" i="5"/>
  <c r="J23" i="5"/>
  <c r="D23" i="5"/>
  <c r="C23" i="5"/>
  <c r="J22" i="5"/>
  <c r="D22" i="5"/>
  <c r="C22" i="5"/>
  <c r="J21" i="5"/>
  <c r="D21" i="5"/>
  <c r="C21" i="5"/>
  <c r="J20" i="5"/>
  <c r="D20" i="5"/>
  <c r="C20" i="5"/>
  <c r="J19" i="5"/>
  <c r="D19" i="5"/>
  <c r="C19" i="5"/>
  <c r="J18" i="5"/>
  <c r="D18" i="5"/>
  <c r="C18" i="5"/>
  <c r="J17" i="5"/>
  <c r="D17" i="5"/>
  <c r="C17" i="5"/>
  <c r="J16" i="5"/>
  <c r="D16" i="5"/>
  <c r="C16" i="5"/>
  <c r="J15" i="5"/>
  <c r="D15" i="5"/>
  <c r="C15" i="5"/>
  <c r="J14" i="5"/>
  <c r="D14" i="5"/>
  <c r="C14" i="5"/>
  <c r="J13" i="5"/>
  <c r="D13" i="5"/>
  <c r="C13" i="5"/>
  <c r="J12" i="5"/>
  <c r="D12" i="5"/>
  <c r="C12" i="5"/>
  <c r="J11" i="5"/>
  <c r="D11" i="5"/>
  <c r="C11" i="5"/>
  <c r="J10" i="5"/>
  <c r="D10" i="5"/>
  <c r="C10" i="5"/>
  <c r="J9" i="5"/>
  <c r="D9" i="5"/>
  <c r="C9" i="5"/>
  <c r="J8" i="5"/>
  <c r="D8" i="5"/>
  <c r="C8" i="5"/>
  <c r="J7" i="5"/>
  <c r="D7" i="5"/>
  <c r="C7" i="5"/>
  <c r="J6" i="5"/>
  <c r="D6" i="5"/>
  <c r="C6" i="5"/>
  <c r="J5" i="5"/>
  <c r="D5" i="5"/>
  <c r="C5" i="5"/>
  <c r="J4" i="5"/>
  <c r="D4" i="5"/>
  <c r="C4" i="5"/>
  <c r="J3" i="5"/>
  <c r="D3" i="5"/>
  <c r="C3" i="5"/>
  <c r="J2" i="5"/>
  <c r="D2" i="5"/>
  <c r="C2" i="5"/>
  <c r="D1" i="5"/>
  <c r="C1" i="5"/>
  <c r="J311" i="4"/>
  <c r="D311" i="4"/>
  <c r="C311" i="4"/>
  <c r="J310" i="4"/>
  <c r="D310" i="4"/>
  <c r="C310" i="4"/>
  <c r="J309" i="4"/>
  <c r="D309" i="4"/>
  <c r="C309" i="4"/>
  <c r="J308" i="4"/>
  <c r="D308" i="4"/>
  <c r="C308" i="4"/>
  <c r="J307" i="4"/>
  <c r="D307" i="4"/>
  <c r="C307" i="4"/>
  <c r="J306" i="4"/>
  <c r="D306" i="4"/>
  <c r="C306" i="4"/>
  <c r="J305" i="4"/>
  <c r="D305" i="4"/>
  <c r="C305" i="4"/>
  <c r="J304" i="4"/>
  <c r="D304" i="4"/>
  <c r="C304" i="4"/>
  <c r="J303" i="4"/>
  <c r="D303" i="4"/>
  <c r="C303" i="4"/>
  <c r="J302" i="4"/>
  <c r="D302" i="4"/>
  <c r="C302" i="4"/>
  <c r="J301" i="4"/>
  <c r="D301" i="4"/>
  <c r="C301" i="4"/>
  <c r="J300" i="4"/>
  <c r="D300" i="4"/>
  <c r="C300" i="4"/>
  <c r="J299" i="4"/>
  <c r="D299" i="4"/>
  <c r="C299" i="4"/>
  <c r="J298" i="4"/>
  <c r="D298" i="4"/>
  <c r="C298" i="4"/>
  <c r="J297" i="4"/>
  <c r="D297" i="4"/>
  <c r="C297" i="4"/>
  <c r="J296" i="4"/>
  <c r="D296" i="4"/>
  <c r="C296" i="4"/>
  <c r="J295" i="4"/>
  <c r="D295" i="4"/>
  <c r="C295" i="4"/>
  <c r="J294" i="4"/>
  <c r="D294" i="4"/>
  <c r="C294" i="4"/>
  <c r="J293" i="4"/>
  <c r="D293" i="4"/>
  <c r="C293" i="4"/>
  <c r="J292" i="4"/>
  <c r="D292" i="4"/>
  <c r="C292" i="4"/>
  <c r="J291" i="4"/>
  <c r="D291" i="4"/>
  <c r="C291" i="4"/>
  <c r="J290" i="4"/>
  <c r="D290" i="4"/>
  <c r="C290" i="4"/>
  <c r="J289" i="4"/>
  <c r="D289" i="4"/>
  <c r="C289" i="4"/>
  <c r="J288" i="4"/>
  <c r="D288" i="4"/>
  <c r="C288" i="4"/>
  <c r="J287" i="4"/>
  <c r="D287" i="4"/>
  <c r="C287" i="4"/>
  <c r="J286" i="4"/>
  <c r="D286" i="4"/>
  <c r="C286" i="4"/>
  <c r="J285" i="4"/>
  <c r="D285" i="4"/>
  <c r="C285" i="4"/>
  <c r="J284" i="4"/>
  <c r="D284" i="4"/>
  <c r="C284" i="4"/>
  <c r="J283" i="4"/>
  <c r="D283" i="4"/>
  <c r="C283" i="4"/>
  <c r="J282" i="4"/>
  <c r="D282" i="4"/>
  <c r="C282" i="4"/>
  <c r="J281" i="4"/>
  <c r="D281" i="4"/>
  <c r="C281" i="4"/>
  <c r="J280" i="4"/>
  <c r="D280" i="4"/>
  <c r="C280" i="4"/>
  <c r="J279" i="4"/>
  <c r="D279" i="4"/>
  <c r="C279" i="4"/>
  <c r="J278" i="4"/>
  <c r="D278" i="4"/>
  <c r="C278" i="4"/>
  <c r="J277" i="4"/>
  <c r="D277" i="4"/>
  <c r="C277" i="4"/>
  <c r="J276" i="4"/>
  <c r="D276" i="4"/>
  <c r="C276" i="4"/>
  <c r="J275" i="4"/>
  <c r="D275" i="4"/>
  <c r="C275" i="4"/>
  <c r="J274" i="4"/>
  <c r="D274" i="4"/>
  <c r="C274" i="4"/>
  <c r="J273" i="4"/>
  <c r="D273" i="4"/>
  <c r="C273" i="4"/>
  <c r="J272" i="4"/>
  <c r="D272" i="4"/>
  <c r="C272" i="4"/>
  <c r="J271" i="4"/>
  <c r="D271" i="4"/>
  <c r="C271" i="4"/>
  <c r="J270" i="4"/>
  <c r="D270" i="4"/>
  <c r="C270" i="4"/>
  <c r="J269" i="4"/>
  <c r="D269" i="4"/>
  <c r="C269" i="4"/>
  <c r="J268" i="4"/>
  <c r="D268" i="4"/>
  <c r="C268" i="4"/>
  <c r="J267" i="4"/>
  <c r="D267" i="4"/>
  <c r="C267" i="4"/>
  <c r="J266" i="4"/>
  <c r="D266" i="4"/>
  <c r="C266" i="4"/>
  <c r="J265" i="4"/>
  <c r="D265" i="4"/>
  <c r="C265" i="4"/>
  <c r="J264" i="4"/>
  <c r="D264" i="4"/>
  <c r="C264" i="4"/>
  <c r="J263" i="4"/>
  <c r="D263" i="4"/>
  <c r="C263" i="4"/>
  <c r="J262" i="4"/>
  <c r="D262" i="4"/>
  <c r="C262" i="4"/>
  <c r="J261" i="4"/>
  <c r="D261" i="4"/>
  <c r="C261" i="4"/>
  <c r="J260" i="4"/>
  <c r="D260" i="4"/>
  <c r="C260" i="4"/>
  <c r="J259" i="4"/>
  <c r="D259" i="4"/>
  <c r="C259" i="4"/>
  <c r="J258" i="4"/>
  <c r="D258" i="4"/>
  <c r="C258" i="4"/>
  <c r="J257" i="4"/>
  <c r="D257" i="4"/>
  <c r="C257" i="4"/>
  <c r="J256" i="4"/>
  <c r="D256" i="4"/>
  <c r="C256" i="4"/>
  <c r="J255" i="4"/>
  <c r="D255" i="4"/>
  <c r="C255" i="4"/>
  <c r="J254" i="4"/>
  <c r="D254" i="4"/>
  <c r="C254" i="4"/>
  <c r="J253" i="4"/>
  <c r="D253" i="4"/>
  <c r="C253" i="4"/>
  <c r="J252" i="4"/>
  <c r="D252" i="4"/>
  <c r="C252" i="4"/>
  <c r="J251" i="4"/>
  <c r="D251" i="4"/>
  <c r="C251" i="4"/>
  <c r="J250" i="4"/>
  <c r="D250" i="4"/>
  <c r="C250" i="4"/>
  <c r="J249" i="4"/>
  <c r="D249" i="4"/>
  <c r="C249" i="4"/>
  <c r="J248" i="4"/>
  <c r="D248" i="4"/>
  <c r="C248" i="4"/>
  <c r="J247" i="4"/>
  <c r="D247" i="4"/>
  <c r="C247" i="4"/>
  <c r="J246" i="4"/>
  <c r="D246" i="4"/>
  <c r="C246" i="4"/>
  <c r="J245" i="4"/>
  <c r="D245" i="4"/>
  <c r="C245" i="4"/>
  <c r="J244" i="4"/>
  <c r="D244" i="4"/>
  <c r="C244" i="4"/>
  <c r="J243" i="4"/>
  <c r="D243" i="4"/>
  <c r="C243" i="4"/>
  <c r="J242" i="4"/>
  <c r="D242" i="4"/>
  <c r="C242" i="4"/>
  <c r="J241" i="4"/>
  <c r="D241" i="4"/>
  <c r="C241" i="4"/>
  <c r="J240" i="4"/>
  <c r="D240" i="4"/>
  <c r="C240" i="4"/>
  <c r="J239" i="4"/>
  <c r="D239" i="4"/>
  <c r="C239" i="4"/>
  <c r="J238" i="4"/>
  <c r="D238" i="4"/>
  <c r="C238" i="4"/>
  <c r="J237" i="4"/>
  <c r="D237" i="4"/>
  <c r="C237" i="4"/>
  <c r="J236" i="4"/>
  <c r="D236" i="4"/>
  <c r="C236" i="4"/>
  <c r="J235" i="4"/>
  <c r="D235" i="4"/>
  <c r="C235" i="4"/>
  <c r="J234" i="4"/>
  <c r="D234" i="4"/>
  <c r="C234" i="4"/>
  <c r="J233" i="4"/>
  <c r="D233" i="4"/>
  <c r="C233" i="4"/>
  <c r="J232" i="4"/>
  <c r="D232" i="4"/>
  <c r="C232" i="4"/>
  <c r="J231" i="4"/>
  <c r="D231" i="4"/>
  <c r="C231" i="4"/>
  <c r="J230" i="4"/>
  <c r="D230" i="4"/>
  <c r="C230" i="4"/>
  <c r="J229" i="4"/>
  <c r="D229" i="4"/>
  <c r="C229" i="4"/>
  <c r="J228" i="4"/>
  <c r="D228" i="4"/>
  <c r="C228" i="4"/>
  <c r="J227" i="4"/>
  <c r="D227" i="4"/>
  <c r="C227" i="4"/>
  <c r="J226" i="4"/>
  <c r="D226" i="4"/>
  <c r="C226" i="4"/>
  <c r="J225" i="4"/>
  <c r="D225" i="4"/>
  <c r="C225" i="4"/>
  <c r="J224" i="4"/>
  <c r="D224" i="4"/>
  <c r="C224" i="4"/>
  <c r="J223" i="4"/>
  <c r="D223" i="4"/>
  <c r="C223" i="4"/>
  <c r="J222" i="4"/>
  <c r="D222" i="4"/>
  <c r="C222" i="4"/>
  <c r="J221" i="4"/>
  <c r="D221" i="4"/>
  <c r="C221" i="4"/>
  <c r="J220" i="4"/>
  <c r="D220" i="4"/>
  <c r="C220" i="4"/>
  <c r="J219" i="4"/>
  <c r="D219" i="4"/>
  <c r="C219" i="4"/>
  <c r="J218" i="4"/>
  <c r="D218" i="4"/>
  <c r="C218" i="4"/>
  <c r="J217" i="4"/>
  <c r="D217" i="4"/>
  <c r="C217" i="4"/>
  <c r="J216" i="4"/>
  <c r="D216" i="4"/>
  <c r="C216" i="4"/>
  <c r="J215" i="4"/>
  <c r="D215" i="4"/>
  <c r="C215" i="4"/>
  <c r="J214" i="4"/>
  <c r="D214" i="4"/>
  <c r="C214" i="4"/>
  <c r="J213" i="4"/>
  <c r="D213" i="4"/>
  <c r="C213" i="4"/>
  <c r="J212" i="4"/>
  <c r="D212" i="4"/>
  <c r="C212" i="4"/>
  <c r="J211" i="4"/>
  <c r="D211" i="4"/>
  <c r="C211" i="4"/>
  <c r="J210" i="4"/>
  <c r="D210" i="4"/>
  <c r="C210" i="4"/>
  <c r="J209" i="4"/>
  <c r="D209" i="4"/>
  <c r="C209" i="4"/>
  <c r="J208" i="4"/>
  <c r="D208" i="4"/>
  <c r="C208" i="4"/>
  <c r="J207" i="4"/>
  <c r="D207" i="4"/>
  <c r="C207" i="4"/>
  <c r="J206" i="4"/>
  <c r="D206" i="4"/>
  <c r="C206" i="4"/>
  <c r="J205" i="4"/>
  <c r="D205" i="4"/>
  <c r="C205" i="4"/>
  <c r="J204" i="4"/>
  <c r="D204" i="4"/>
  <c r="C204" i="4"/>
  <c r="J203" i="4"/>
  <c r="D203" i="4"/>
  <c r="C203" i="4"/>
  <c r="J202" i="4"/>
  <c r="D202" i="4"/>
  <c r="C202" i="4"/>
  <c r="J201" i="4"/>
  <c r="D201" i="4"/>
  <c r="C201" i="4"/>
  <c r="J200" i="4"/>
  <c r="D200" i="4"/>
  <c r="C200" i="4"/>
  <c r="J199" i="4"/>
  <c r="D199" i="4"/>
  <c r="C199" i="4"/>
  <c r="J198" i="4"/>
  <c r="D198" i="4"/>
  <c r="C198" i="4"/>
  <c r="J197" i="4"/>
  <c r="D197" i="4"/>
  <c r="C197" i="4"/>
  <c r="J196" i="4"/>
  <c r="D196" i="4"/>
  <c r="C196" i="4"/>
  <c r="J195" i="4"/>
  <c r="D195" i="4"/>
  <c r="C195" i="4"/>
  <c r="J194" i="4"/>
  <c r="D194" i="4"/>
  <c r="C194" i="4"/>
  <c r="J193" i="4"/>
  <c r="D193" i="4"/>
  <c r="C193" i="4"/>
  <c r="J192" i="4"/>
  <c r="D192" i="4"/>
  <c r="C192" i="4"/>
  <c r="J191" i="4"/>
  <c r="D191" i="4"/>
  <c r="C191" i="4"/>
  <c r="J190" i="4"/>
  <c r="D190" i="4"/>
  <c r="C190" i="4"/>
  <c r="J189" i="4"/>
  <c r="D189" i="4"/>
  <c r="C189" i="4"/>
  <c r="J188" i="4"/>
  <c r="D188" i="4"/>
  <c r="C188" i="4"/>
  <c r="J187" i="4"/>
  <c r="D187" i="4"/>
  <c r="C187" i="4"/>
  <c r="J186" i="4"/>
  <c r="D186" i="4"/>
  <c r="C186" i="4"/>
  <c r="J185" i="4"/>
  <c r="D185" i="4"/>
  <c r="C185" i="4"/>
  <c r="J184" i="4"/>
  <c r="D184" i="4"/>
  <c r="C184" i="4"/>
  <c r="J183" i="4"/>
  <c r="D183" i="4"/>
  <c r="C183" i="4"/>
  <c r="J182" i="4"/>
  <c r="D182" i="4"/>
  <c r="C182" i="4"/>
  <c r="J181" i="4"/>
  <c r="D181" i="4"/>
  <c r="C181" i="4"/>
  <c r="J180" i="4"/>
  <c r="D180" i="4"/>
  <c r="C180" i="4"/>
  <c r="J179" i="4"/>
  <c r="D179" i="4"/>
  <c r="C179" i="4"/>
  <c r="J178" i="4"/>
  <c r="D178" i="4"/>
  <c r="C178" i="4"/>
  <c r="J177" i="4"/>
  <c r="D177" i="4"/>
  <c r="C177" i="4"/>
  <c r="J176" i="4"/>
  <c r="D176" i="4"/>
  <c r="C176" i="4"/>
  <c r="J175" i="4"/>
  <c r="D175" i="4"/>
  <c r="C175" i="4"/>
  <c r="J174" i="4"/>
  <c r="D174" i="4"/>
  <c r="C174" i="4"/>
  <c r="J173" i="4"/>
  <c r="D173" i="4"/>
  <c r="C173" i="4"/>
  <c r="J172" i="4"/>
  <c r="D172" i="4"/>
  <c r="C172" i="4"/>
  <c r="J171" i="4"/>
  <c r="D171" i="4"/>
  <c r="C171" i="4"/>
  <c r="J170" i="4"/>
  <c r="D170" i="4"/>
  <c r="C170" i="4"/>
  <c r="J169" i="4"/>
  <c r="D169" i="4"/>
  <c r="C169" i="4"/>
  <c r="J168" i="4"/>
  <c r="D168" i="4"/>
  <c r="C168" i="4"/>
  <c r="J167" i="4"/>
  <c r="D167" i="4"/>
  <c r="C167" i="4"/>
  <c r="J166" i="4"/>
  <c r="D166" i="4"/>
  <c r="C166" i="4"/>
  <c r="J165" i="4"/>
  <c r="D165" i="4"/>
  <c r="C165" i="4"/>
  <c r="J164" i="4"/>
  <c r="D164" i="4"/>
  <c r="C164" i="4"/>
  <c r="J163" i="4"/>
  <c r="D163" i="4"/>
  <c r="C163" i="4"/>
  <c r="J162" i="4"/>
  <c r="D162" i="4"/>
  <c r="C162" i="4"/>
  <c r="J161" i="4"/>
  <c r="D161" i="4"/>
  <c r="C161" i="4"/>
  <c r="J160" i="4"/>
  <c r="D160" i="4"/>
  <c r="C160" i="4"/>
  <c r="J159" i="4"/>
  <c r="D159" i="4"/>
  <c r="C159" i="4"/>
  <c r="J158" i="4"/>
  <c r="D158" i="4"/>
  <c r="C158" i="4"/>
  <c r="J157" i="4"/>
  <c r="D157" i="4"/>
  <c r="C157" i="4"/>
  <c r="J156" i="4"/>
  <c r="D156" i="4"/>
  <c r="C156" i="4"/>
  <c r="J155" i="4"/>
  <c r="D155" i="4"/>
  <c r="C155" i="4"/>
  <c r="J154" i="4"/>
  <c r="D154" i="4"/>
  <c r="C154" i="4"/>
  <c r="J153" i="4"/>
  <c r="D153" i="4"/>
  <c r="C153" i="4"/>
  <c r="J152" i="4"/>
  <c r="D152" i="4"/>
  <c r="C152" i="4"/>
  <c r="J151" i="4"/>
  <c r="D151" i="4"/>
  <c r="C151" i="4"/>
  <c r="J150" i="4"/>
  <c r="D150" i="4"/>
  <c r="C150" i="4"/>
  <c r="J149" i="4"/>
  <c r="D149" i="4"/>
  <c r="C149" i="4"/>
  <c r="J148" i="4"/>
  <c r="D148" i="4"/>
  <c r="C148" i="4"/>
  <c r="J147" i="4"/>
  <c r="D147" i="4"/>
  <c r="C147" i="4"/>
  <c r="J146" i="4"/>
  <c r="D146" i="4"/>
  <c r="C146" i="4"/>
  <c r="J145" i="4"/>
  <c r="D145" i="4"/>
  <c r="C145" i="4"/>
  <c r="J144" i="4"/>
  <c r="D144" i="4"/>
  <c r="C144" i="4"/>
  <c r="J143" i="4"/>
  <c r="D143" i="4"/>
  <c r="C143" i="4"/>
  <c r="J142" i="4"/>
  <c r="D142" i="4"/>
  <c r="C142" i="4"/>
  <c r="J141" i="4"/>
  <c r="D141" i="4"/>
  <c r="C141" i="4"/>
  <c r="J140" i="4"/>
  <c r="D140" i="4"/>
  <c r="C140" i="4"/>
  <c r="J139" i="4"/>
  <c r="D139" i="4"/>
  <c r="C139" i="4"/>
  <c r="J138" i="4"/>
  <c r="D138" i="4"/>
  <c r="C138" i="4"/>
  <c r="J137" i="4"/>
  <c r="D137" i="4"/>
  <c r="C137" i="4"/>
  <c r="J136" i="4"/>
  <c r="D136" i="4"/>
  <c r="C136" i="4"/>
  <c r="J135" i="4"/>
  <c r="D135" i="4"/>
  <c r="C135" i="4"/>
  <c r="J134" i="4"/>
  <c r="D134" i="4"/>
  <c r="C134" i="4"/>
  <c r="J133" i="4"/>
  <c r="D133" i="4"/>
  <c r="C133" i="4"/>
  <c r="J132" i="4"/>
  <c r="D132" i="4"/>
  <c r="C132" i="4"/>
  <c r="J131" i="4"/>
  <c r="D131" i="4"/>
  <c r="C131" i="4"/>
  <c r="J130" i="4"/>
  <c r="D130" i="4"/>
  <c r="C130" i="4"/>
  <c r="J129" i="4"/>
  <c r="D129" i="4"/>
  <c r="C129" i="4"/>
  <c r="J128" i="4"/>
  <c r="D128" i="4"/>
  <c r="C128" i="4"/>
  <c r="J127" i="4"/>
  <c r="D127" i="4"/>
  <c r="C127" i="4"/>
  <c r="J126" i="4"/>
  <c r="D126" i="4"/>
  <c r="C126" i="4"/>
  <c r="J125" i="4"/>
  <c r="D125" i="4"/>
  <c r="C125" i="4"/>
  <c r="J124" i="4"/>
  <c r="D124" i="4"/>
  <c r="C124" i="4"/>
  <c r="J123" i="4"/>
  <c r="D123" i="4"/>
  <c r="C123" i="4"/>
  <c r="J122" i="4"/>
  <c r="D122" i="4"/>
  <c r="C122" i="4"/>
  <c r="J121" i="4"/>
  <c r="D121" i="4"/>
  <c r="C121" i="4"/>
  <c r="J120" i="4"/>
  <c r="D120" i="4"/>
  <c r="C120" i="4"/>
  <c r="J119" i="4"/>
  <c r="D119" i="4"/>
  <c r="C119" i="4"/>
  <c r="J118" i="4"/>
  <c r="D118" i="4"/>
  <c r="C118" i="4"/>
  <c r="J117" i="4"/>
  <c r="D117" i="4"/>
  <c r="C117" i="4"/>
  <c r="J116" i="4"/>
  <c r="D116" i="4"/>
  <c r="C116" i="4"/>
  <c r="J115" i="4"/>
  <c r="D115" i="4"/>
  <c r="C115" i="4"/>
  <c r="J114" i="4"/>
  <c r="D114" i="4"/>
  <c r="C114" i="4"/>
  <c r="J113" i="4"/>
  <c r="D113" i="4"/>
  <c r="C113" i="4"/>
  <c r="J112" i="4"/>
  <c r="D112" i="4"/>
  <c r="C112" i="4"/>
  <c r="J111" i="4"/>
  <c r="D111" i="4"/>
  <c r="C111" i="4"/>
  <c r="J110" i="4"/>
  <c r="D110" i="4"/>
  <c r="C110" i="4"/>
  <c r="J109" i="4"/>
  <c r="D109" i="4"/>
  <c r="C109" i="4"/>
  <c r="J108" i="4"/>
  <c r="D108" i="4"/>
  <c r="C108" i="4"/>
  <c r="J107" i="4"/>
  <c r="D107" i="4"/>
  <c r="C107" i="4"/>
  <c r="J106" i="4"/>
  <c r="D106" i="4"/>
  <c r="C106" i="4"/>
  <c r="J105" i="4"/>
  <c r="D105" i="4"/>
  <c r="C105" i="4"/>
  <c r="J104" i="4"/>
  <c r="D104" i="4"/>
  <c r="C104" i="4"/>
  <c r="J103" i="4"/>
  <c r="D103" i="4"/>
  <c r="C103" i="4"/>
  <c r="J102" i="4"/>
  <c r="D102" i="4"/>
  <c r="C102" i="4"/>
  <c r="J101" i="4"/>
  <c r="D101" i="4"/>
  <c r="C101" i="4"/>
  <c r="J100" i="4"/>
  <c r="D100" i="4"/>
  <c r="C100" i="4"/>
  <c r="J99" i="4"/>
  <c r="D99" i="4"/>
  <c r="C99" i="4"/>
  <c r="J98" i="4"/>
  <c r="D98" i="4"/>
  <c r="C98" i="4"/>
  <c r="J97" i="4"/>
  <c r="D97" i="4"/>
  <c r="C97" i="4"/>
  <c r="J96" i="4"/>
  <c r="D96" i="4"/>
  <c r="C96" i="4"/>
  <c r="J95" i="4"/>
  <c r="D95" i="4"/>
  <c r="C95" i="4"/>
  <c r="J94" i="4"/>
  <c r="D94" i="4"/>
  <c r="C94" i="4"/>
  <c r="J93" i="4"/>
  <c r="D93" i="4"/>
  <c r="C93" i="4"/>
  <c r="J92" i="4"/>
  <c r="D92" i="4"/>
  <c r="C92" i="4"/>
  <c r="J91" i="4"/>
  <c r="D91" i="4"/>
  <c r="C91" i="4"/>
  <c r="J90" i="4"/>
  <c r="D90" i="4"/>
  <c r="C90" i="4"/>
  <c r="J89" i="4"/>
  <c r="D89" i="4"/>
  <c r="C89" i="4"/>
  <c r="J88" i="4"/>
  <c r="D88" i="4"/>
  <c r="C88" i="4"/>
  <c r="J87" i="4"/>
  <c r="D87" i="4"/>
  <c r="C87" i="4"/>
  <c r="J86" i="4"/>
  <c r="D86" i="4"/>
  <c r="C86" i="4"/>
  <c r="J85" i="4"/>
  <c r="D85" i="4"/>
  <c r="C85" i="4"/>
  <c r="J84" i="4"/>
  <c r="D84" i="4"/>
  <c r="C84" i="4"/>
  <c r="J83" i="4"/>
  <c r="D83" i="4"/>
  <c r="C83" i="4"/>
  <c r="J82" i="4"/>
  <c r="D82" i="4"/>
  <c r="C82" i="4"/>
  <c r="J81" i="4"/>
  <c r="D81" i="4"/>
  <c r="C81" i="4"/>
  <c r="J80" i="4"/>
  <c r="D80" i="4"/>
  <c r="C80" i="4"/>
  <c r="J79" i="4"/>
  <c r="D79" i="4"/>
  <c r="C79" i="4"/>
  <c r="J78" i="4"/>
  <c r="D78" i="4"/>
  <c r="C78" i="4"/>
  <c r="J77" i="4"/>
  <c r="D77" i="4"/>
  <c r="C77" i="4"/>
  <c r="J76" i="4"/>
  <c r="D76" i="4"/>
  <c r="C76" i="4"/>
  <c r="J75" i="4"/>
  <c r="D75" i="4"/>
  <c r="C75" i="4"/>
  <c r="J74" i="4"/>
  <c r="D74" i="4"/>
  <c r="C74" i="4"/>
  <c r="J73" i="4"/>
  <c r="D73" i="4"/>
  <c r="C73" i="4"/>
  <c r="J72" i="4"/>
  <c r="D72" i="4"/>
  <c r="C72" i="4"/>
  <c r="J71" i="4"/>
  <c r="D71" i="4"/>
  <c r="C71" i="4"/>
  <c r="J70" i="4"/>
  <c r="D70" i="4"/>
  <c r="C70" i="4"/>
  <c r="J69" i="4"/>
  <c r="D69" i="4"/>
  <c r="C69" i="4"/>
  <c r="J68" i="4"/>
  <c r="D68" i="4"/>
  <c r="C68" i="4"/>
  <c r="J67" i="4"/>
  <c r="D67" i="4"/>
  <c r="C67" i="4"/>
  <c r="J66" i="4"/>
  <c r="D66" i="4"/>
  <c r="C66" i="4"/>
  <c r="J65" i="4"/>
  <c r="D65" i="4"/>
  <c r="C65" i="4"/>
  <c r="J64" i="4"/>
  <c r="D64" i="4"/>
  <c r="C64" i="4"/>
  <c r="J63" i="4"/>
  <c r="D63" i="4"/>
  <c r="C63" i="4"/>
  <c r="J62" i="4"/>
  <c r="D62" i="4"/>
  <c r="C62" i="4"/>
  <c r="J61" i="4"/>
  <c r="D61" i="4"/>
  <c r="C61" i="4"/>
  <c r="J60" i="4"/>
  <c r="D60" i="4"/>
  <c r="C60" i="4"/>
  <c r="J59" i="4"/>
  <c r="D59" i="4"/>
  <c r="C59" i="4"/>
  <c r="J58" i="4"/>
  <c r="D58" i="4"/>
  <c r="C58" i="4"/>
  <c r="J57" i="4"/>
  <c r="D57" i="4"/>
  <c r="C57" i="4"/>
  <c r="J56" i="4"/>
  <c r="D56" i="4"/>
  <c r="C56" i="4"/>
  <c r="J55" i="4"/>
  <c r="D55" i="4"/>
  <c r="C55" i="4"/>
  <c r="J54" i="4"/>
  <c r="D54" i="4"/>
  <c r="C54" i="4"/>
  <c r="J53" i="4"/>
  <c r="D53" i="4"/>
  <c r="C53" i="4"/>
  <c r="J52" i="4"/>
  <c r="D52" i="4"/>
  <c r="C52" i="4"/>
  <c r="J51" i="4"/>
  <c r="D51" i="4"/>
  <c r="C51" i="4"/>
  <c r="J50" i="4"/>
  <c r="D50" i="4"/>
  <c r="C50" i="4"/>
  <c r="J49" i="4"/>
  <c r="D49" i="4"/>
  <c r="C49" i="4"/>
  <c r="J48" i="4"/>
  <c r="D48" i="4"/>
  <c r="C48" i="4"/>
  <c r="J47" i="4"/>
  <c r="D47" i="4"/>
  <c r="C47" i="4"/>
  <c r="J46" i="4"/>
  <c r="D46" i="4"/>
  <c r="C46" i="4"/>
  <c r="J45" i="4"/>
  <c r="D45" i="4"/>
  <c r="C45" i="4"/>
  <c r="J44" i="4"/>
  <c r="D44" i="4"/>
  <c r="C44" i="4"/>
  <c r="J43" i="4"/>
  <c r="D43" i="4"/>
  <c r="C43" i="4"/>
  <c r="J42" i="4"/>
  <c r="D42" i="4"/>
  <c r="C42" i="4"/>
  <c r="J41" i="4"/>
  <c r="D41" i="4"/>
  <c r="C41" i="4"/>
  <c r="J40" i="4"/>
  <c r="D40" i="4"/>
  <c r="C40" i="4"/>
  <c r="J39" i="4"/>
  <c r="D39" i="4"/>
  <c r="C39" i="4"/>
  <c r="J38" i="4"/>
  <c r="D38" i="4"/>
  <c r="C38" i="4"/>
  <c r="J37" i="4"/>
  <c r="D37" i="4"/>
  <c r="C37" i="4"/>
  <c r="J36" i="4"/>
  <c r="D36" i="4"/>
  <c r="C36" i="4"/>
  <c r="J35" i="4"/>
  <c r="D35" i="4"/>
  <c r="C35" i="4"/>
  <c r="J34" i="4"/>
  <c r="D34" i="4"/>
  <c r="C34" i="4"/>
  <c r="J33" i="4"/>
  <c r="D33" i="4"/>
  <c r="C33" i="4"/>
  <c r="J32" i="4"/>
  <c r="D32" i="4"/>
  <c r="C32" i="4"/>
  <c r="J31" i="4"/>
  <c r="D31" i="4"/>
  <c r="C31" i="4"/>
  <c r="J30" i="4"/>
  <c r="D30" i="4"/>
  <c r="C30" i="4"/>
  <c r="J29" i="4"/>
  <c r="D29" i="4"/>
  <c r="C29" i="4"/>
  <c r="J28" i="4"/>
  <c r="D28" i="4"/>
  <c r="C28" i="4"/>
  <c r="J27" i="4"/>
  <c r="D27" i="4"/>
  <c r="C27" i="4"/>
  <c r="J26" i="4"/>
  <c r="D26" i="4"/>
  <c r="C26" i="4"/>
  <c r="J25" i="4"/>
  <c r="D25" i="4"/>
  <c r="C25" i="4"/>
  <c r="J24" i="4"/>
  <c r="D24" i="4"/>
  <c r="C24" i="4"/>
  <c r="J23" i="4"/>
  <c r="D23" i="4"/>
  <c r="C23" i="4"/>
  <c r="J22" i="4"/>
  <c r="D22" i="4"/>
  <c r="C22" i="4"/>
  <c r="J21" i="4"/>
  <c r="D21" i="4"/>
  <c r="C21" i="4"/>
  <c r="J20" i="4"/>
  <c r="D20" i="4"/>
  <c r="C20" i="4"/>
  <c r="J19" i="4"/>
  <c r="D19" i="4"/>
  <c r="C19" i="4"/>
  <c r="J18" i="4"/>
  <c r="D18" i="4"/>
  <c r="C18" i="4"/>
  <c r="J17" i="4"/>
  <c r="D17" i="4"/>
  <c r="C17" i="4"/>
  <c r="J16" i="4"/>
  <c r="D16" i="4"/>
  <c r="C16" i="4"/>
  <c r="J15" i="4"/>
  <c r="D15" i="4"/>
  <c r="C15" i="4"/>
  <c r="J14" i="4"/>
  <c r="D14" i="4"/>
  <c r="C14" i="4"/>
  <c r="J13" i="4"/>
  <c r="D13" i="4"/>
  <c r="C13" i="4"/>
  <c r="J12" i="4"/>
  <c r="D12" i="4"/>
  <c r="C12" i="4"/>
  <c r="J11" i="4"/>
  <c r="D11" i="4"/>
  <c r="C11" i="4"/>
  <c r="J10" i="4"/>
  <c r="D10" i="4"/>
  <c r="C10" i="4"/>
  <c r="J9" i="4"/>
  <c r="D9" i="4"/>
  <c r="C9" i="4"/>
  <c r="J8" i="4"/>
  <c r="D8" i="4"/>
  <c r="C8" i="4"/>
  <c r="J7" i="4"/>
  <c r="D7" i="4"/>
  <c r="C7" i="4"/>
  <c r="J6" i="4"/>
  <c r="D6" i="4"/>
  <c r="C6" i="4"/>
  <c r="J5" i="4"/>
  <c r="D5" i="4"/>
  <c r="C5" i="4"/>
  <c r="J4" i="4"/>
  <c r="D4" i="4"/>
  <c r="C4" i="4"/>
  <c r="J3" i="4"/>
  <c r="D3" i="4"/>
  <c r="C3" i="4"/>
  <c r="J2" i="4"/>
  <c r="D2" i="4"/>
  <c r="C2" i="4"/>
  <c r="D1" i="4"/>
  <c r="C1" i="4"/>
  <c r="J392" i="3"/>
  <c r="D392" i="3"/>
  <c r="C392" i="3"/>
  <c r="J391" i="3"/>
  <c r="D391" i="3"/>
  <c r="C391" i="3"/>
  <c r="J390" i="3"/>
  <c r="D390" i="3"/>
  <c r="C390" i="3"/>
  <c r="J389" i="3"/>
  <c r="D389" i="3"/>
  <c r="C389" i="3"/>
  <c r="J388" i="3"/>
  <c r="D388" i="3"/>
  <c r="C388" i="3"/>
  <c r="J387" i="3"/>
  <c r="D387" i="3"/>
  <c r="C387" i="3"/>
  <c r="J386" i="3"/>
  <c r="D386" i="3"/>
  <c r="C386" i="3"/>
  <c r="J385" i="3"/>
  <c r="D385" i="3"/>
  <c r="C385" i="3"/>
  <c r="J384" i="3"/>
  <c r="D384" i="3"/>
  <c r="C384" i="3"/>
  <c r="J383" i="3"/>
  <c r="D383" i="3"/>
  <c r="C383" i="3"/>
  <c r="J382" i="3"/>
  <c r="D382" i="3"/>
  <c r="C382" i="3"/>
  <c r="J381" i="3"/>
  <c r="D381" i="3"/>
  <c r="C381" i="3"/>
  <c r="J380" i="3"/>
  <c r="D380" i="3"/>
  <c r="C380" i="3"/>
  <c r="J379" i="3"/>
  <c r="D379" i="3"/>
  <c r="C379" i="3"/>
  <c r="J378" i="3"/>
  <c r="D378" i="3"/>
  <c r="C378" i="3"/>
  <c r="J377" i="3"/>
  <c r="D377" i="3"/>
  <c r="C377" i="3"/>
  <c r="J376" i="3"/>
  <c r="D376" i="3"/>
  <c r="C376" i="3"/>
  <c r="J375" i="3"/>
  <c r="D375" i="3"/>
  <c r="C375" i="3"/>
  <c r="J374" i="3"/>
  <c r="D374" i="3"/>
  <c r="C374" i="3"/>
  <c r="J373" i="3"/>
  <c r="D373" i="3"/>
  <c r="C373" i="3"/>
  <c r="J372" i="3"/>
  <c r="D372" i="3"/>
  <c r="C372" i="3"/>
  <c r="J371" i="3"/>
  <c r="D371" i="3"/>
  <c r="C371" i="3"/>
  <c r="J370" i="3"/>
  <c r="D370" i="3"/>
  <c r="C370" i="3"/>
  <c r="J369" i="3"/>
  <c r="D369" i="3"/>
  <c r="C369" i="3"/>
  <c r="J368" i="3"/>
  <c r="D368" i="3"/>
  <c r="C368" i="3"/>
  <c r="J367" i="3"/>
  <c r="D367" i="3"/>
  <c r="C367" i="3"/>
  <c r="J366" i="3"/>
  <c r="D366" i="3"/>
  <c r="C366" i="3"/>
  <c r="J365" i="3"/>
  <c r="D365" i="3"/>
  <c r="C365" i="3"/>
  <c r="J364" i="3"/>
  <c r="D364" i="3"/>
  <c r="C364" i="3"/>
  <c r="J363" i="3"/>
  <c r="D363" i="3"/>
  <c r="C363" i="3"/>
  <c r="J362" i="3"/>
  <c r="D362" i="3"/>
  <c r="C362" i="3"/>
  <c r="J361" i="3"/>
  <c r="D361" i="3"/>
  <c r="C361" i="3"/>
  <c r="J360" i="3"/>
  <c r="D360" i="3"/>
  <c r="C360" i="3"/>
  <c r="J359" i="3"/>
  <c r="D359" i="3"/>
  <c r="C359" i="3"/>
  <c r="J358" i="3"/>
  <c r="D358" i="3"/>
  <c r="C358" i="3"/>
  <c r="J357" i="3"/>
  <c r="D357" i="3"/>
  <c r="C357" i="3"/>
  <c r="J356" i="3"/>
  <c r="D356" i="3"/>
  <c r="C356" i="3"/>
  <c r="J355" i="3"/>
  <c r="D355" i="3"/>
  <c r="C355" i="3"/>
  <c r="J354" i="3"/>
  <c r="D354" i="3"/>
  <c r="C354" i="3"/>
  <c r="J353" i="3"/>
  <c r="D353" i="3"/>
  <c r="C353" i="3"/>
  <c r="J352" i="3"/>
  <c r="D352" i="3"/>
  <c r="C352" i="3"/>
  <c r="J351" i="3"/>
  <c r="D351" i="3"/>
  <c r="C351" i="3"/>
  <c r="J350" i="3"/>
  <c r="D350" i="3"/>
  <c r="C350" i="3"/>
  <c r="J349" i="3"/>
  <c r="D349" i="3"/>
  <c r="C349" i="3"/>
  <c r="J348" i="3"/>
  <c r="D348" i="3"/>
  <c r="C348" i="3"/>
  <c r="J347" i="3"/>
  <c r="D347" i="3"/>
  <c r="C347" i="3"/>
  <c r="J346" i="3"/>
  <c r="D346" i="3"/>
  <c r="C346" i="3"/>
  <c r="J345" i="3"/>
  <c r="D345" i="3"/>
  <c r="C345" i="3"/>
  <c r="J344" i="3"/>
  <c r="D344" i="3"/>
  <c r="C344" i="3"/>
  <c r="J343" i="3"/>
  <c r="D343" i="3"/>
  <c r="C343" i="3"/>
  <c r="J342" i="3"/>
  <c r="D342" i="3"/>
  <c r="C342" i="3"/>
  <c r="J341" i="3"/>
  <c r="D341" i="3"/>
  <c r="C341" i="3"/>
  <c r="J340" i="3"/>
  <c r="D340" i="3"/>
  <c r="C340" i="3"/>
  <c r="J339" i="3"/>
  <c r="D339" i="3"/>
  <c r="C339" i="3"/>
  <c r="J338" i="3"/>
  <c r="D338" i="3"/>
  <c r="C338" i="3"/>
  <c r="J337" i="3"/>
  <c r="D337" i="3"/>
  <c r="C337" i="3"/>
  <c r="J336" i="3"/>
  <c r="D336" i="3"/>
  <c r="C336" i="3"/>
  <c r="J335" i="3"/>
  <c r="D335" i="3"/>
  <c r="C335" i="3"/>
  <c r="J334" i="3"/>
  <c r="D334" i="3"/>
  <c r="C334" i="3"/>
  <c r="J333" i="3"/>
  <c r="D333" i="3"/>
  <c r="C333" i="3"/>
  <c r="J332" i="3"/>
  <c r="D332" i="3"/>
  <c r="C332" i="3"/>
  <c r="J331" i="3"/>
  <c r="D331" i="3"/>
  <c r="C331" i="3"/>
  <c r="J330" i="3"/>
  <c r="D330" i="3"/>
  <c r="C330" i="3"/>
  <c r="J329" i="3"/>
  <c r="D329" i="3"/>
  <c r="C329" i="3"/>
  <c r="J328" i="3"/>
  <c r="D328" i="3"/>
  <c r="C328" i="3"/>
  <c r="J327" i="3"/>
  <c r="D327" i="3"/>
  <c r="C327" i="3"/>
  <c r="J326" i="3"/>
  <c r="D326" i="3"/>
  <c r="C326" i="3"/>
  <c r="J325" i="3"/>
  <c r="D325" i="3"/>
  <c r="C325" i="3"/>
  <c r="J324" i="3"/>
  <c r="D324" i="3"/>
  <c r="C324" i="3"/>
  <c r="J323" i="3"/>
  <c r="D323" i="3"/>
  <c r="C323" i="3"/>
  <c r="J322" i="3"/>
  <c r="D322" i="3"/>
  <c r="C322" i="3"/>
  <c r="J321" i="3"/>
  <c r="D321" i="3"/>
  <c r="C321" i="3"/>
  <c r="J320" i="3"/>
  <c r="D320" i="3"/>
  <c r="C320" i="3"/>
  <c r="J319" i="3"/>
  <c r="D319" i="3"/>
  <c r="C319" i="3"/>
  <c r="J318" i="3"/>
  <c r="D318" i="3"/>
  <c r="C318" i="3"/>
  <c r="J317" i="3"/>
  <c r="D317" i="3"/>
  <c r="C317" i="3"/>
  <c r="J316" i="3"/>
  <c r="D316" i="3"/>
  <c r="C316" i="3"/>
  <c r="J315" i="3"/>
  <c r="D315" i="3"/>
  <c r="C315" i="3"/>
  <c r="J314" i="3"/>
  <c r="D314" i="3"/>
  <c r="C314" i="3"/>
  <c r="J313" i="3"/>
  <c r="D313" i="3"/>
  <c r="C313" i="3"/>
  <c r="J312" i="3"/>
  <c r="D312" i="3"/>
  <c r="C312" i="3"/>
  <c r="J311" i="3"/>
  <c r="D311" i="3"/>
  <c r="C311" i="3"/>
  <c r="J310" i="3"/>
  <c r="D310" i="3"/>
  <c r="C310" i="3"/>
  <c r="J309" i="3"/>
  <c r="D309" i="3"/>
  <c r="C309" i="3"/>
  <c r="J308" i="3"/>
  <c r="D308" i="3"/>
  <c r="C308" i="3"/>
  <c r="J307" i="3"/>
  <c r="D307" i="3"/>
  <c r="C307" i="3"/>
  <c r="J306" i="3"/>
  <c r="D306" i="3"/>
  <c r="C306" i="3"/>
  <c r="J305" i="3"/>
  <c r="D305" i="3"/>
  <c r="C305" i="3"/>
  <c r="J304" i="3"/>
  <c r="D304" i="3"/>
  <c r="C304" i="3"/>
  <c r="J303" i="3"/>
  <c r="D303" i="3"/>
  <c r="C303" i="3"/>
  <c r="J302" i="3"/>
  <c r="D302" i="3"/>
  <c r="C302" i="3"/>
  <c r="J301" i="3"/>
  <c r="D301" i="3"/>
  <c r="C301" i="3"/>
  <c r="J300" i="3"/>
  <c r="D300" i="3"/>
  <c r="C300" i="3"/>
  <c r="J299" i="3"/>
  <c r="D299" i="3"/>
  <c r="C299" i="3"/>
  <c r="J298" i="3"/>
  <c r="D298" i="3"/>
  <c r="C298" i="3"/>
  <c r="J297" i="3"/>
  <c r="D297" i="3"/>
  <c r="C297" i="3"/>
  <c r="J296" i="3"/>
  <c r="D296" i="3"/>
  <c r="C296" i="3"/>
  <c r="J295" i="3"/>
  <c r="D295" i="3"/>
  <c r="C295" i="3"/>
  <c r="J294" i="3"/>
  <c r="D294" i="3"/>
  <c r="C294" i="3"/>
  <c r="J293" i="3"/>
  <c r="D293" i="3"/>
  <c r="C293" i="3"/>
  <c r="J292" i="3"/>
  <c r="D292" i="3"/>
  <c r="C292" i="3"/>
  <c r="J291" i="3"/>
  <c r="D291" i="3"/>
  <c r="C291" i="3"/>
  <c r="J290" i="3"/>
  <c r="D290" i="3"/>
  <c r="C290" i="3"/>
  <c r="J289" i="3"/>
  <c r="D289" i="3"/>
  <c r="C289" i="3"/>
  <c r="J288" i="3"/>
  <c r="D288" i="3"/>
  <c r="C288" i="3"/>
  <c r="J287" i="3"/>
  <c r="D287" i="3"/>
  <c r="C287" i="3"/>
  <c r="J286" i="3"/>
  <c r="D286" i="3"/>
  <c r="C286" i="3"/>
  <c r="J285" i="3"/>
  <c r="D285" i="3"/>
  <c r="C285" i="3"/>
  <c r="J284" i="3"/>
  <c r="D284" i="3"/>
  <c r="C284" i="3"/>
  <c r="J283" i="3"/>
  <c r="D283" i="3"/>
  <c r="C283" i="3"/>
  <c r="J282" i="3"/>
  <c r="D282" i="3"/>
  <c r="C282" i="3"/>
  <c r="J281" i="3"/>
  <c r="D281" i="3"/>
  <c r="C281" i="3"/>
  <c r="J280" i="3"/>
  <c r="D280" i="3"/>
  <c r="C280" i="3"/>
  <c r="J279" i="3"/>
  <c r="D279" i="3"/>
  <c r="C279" i="3"/>
  <c r="J278" i="3"/>
  <c r="D278" i="3"/>
  <c r="C278" i="3"/>
  <c r="J277" i="3"/>
  <c r="D277" i="3"/>
  <c r="C277" i="3"/>
  <c r="J276" i="3"/>
  <c r="D276" i="3"/>
  <c r="C276" i="3"/>
  <c r="J275" i="3"/>
  <c r="D275" i="3"/>
  <c r="C275" i="3"/>
  <c r="J274" i="3"/>
  <c r="D274" i="3"/>
  <c r="C274" i="3"/>
  <c r="J273" i="3"/>
  <c r="D273" i="3"/>
  <c r="C273" i="3"/>
  <c r="J272" i="3"/>
  <c r="D272" i="3"/>
  <c r="C272" i="3"/>
  <c r="J271" i="3"/>
  <c r="D271" i="3"/>
  <c r="C271" i="3"/>
  <c r="J270" i="3"/>
  <c r="D270" i="3"/>
  <c r="C270" i="3"/>
  <c r="J269" i="3"/>
  <c r="D269" i="3"/>
  <c r="C269" i="3"/>
  <c r="J268" i="3"/>
  <c r="D268" i="3"/>
  <c r="C268" i="3"/>
  <c r="J267" i="3"/>
  <c r="D267" i="3"/>
  <c r="C267" i="3"/>
  <c r="J266" i="3"/>
  <c r="D266" i="3"/>
  <c r="C266" i="3"/>
  <c r="J265" i="3"/>
  <c r="D265" i="3"/>
  <c r="C265" i="3"/>
  <c r="J264" i="3"/>
  <c r="D264" i="3"/>
  <c r="C264" i="3"/>
  <c r="J263" i="3"/>
  <c r="D263" i="3"/>
  <c r="C263" i="3"/>
  <c r="J262" i="3"/>
  <c r="D262" i="3"/>
  <c r="C262" i="3"/>
  <c r="J261" i="3"/>
  <c r="D261" i="3"/>
  <c r="C261" i="3"/>
  <c r="J260" i="3"/>
  <c r="D260" i="3"/>
  <c r="C260" i="3"/>
  <c r="J259" i="3"/>
  <c r="D259" i="3"/>
  <c r="C259" i="3"/>
  <c r="J258" i="3"/>
  <c r="D258" i="3"/>
  <c r="C258" i="3"/>
  <c r="J257" i="3"/>
  <c r="D257" i="3"/>
  <c r="C257" i="3"/>
  <c r="J256" i="3"/>
  <c r="D256" i="3"/>
  <c r="C256" i="3"/>
  <c r="J255" i="3"/>
  <c r="D255" i="3"/>
  <c r="C255" i="3"/>
  <c r="J254" i="3"/>
  <c r="D254" i="3"/>
  <c r="C254" i="3"/>
  <c r="J253" i="3"/>
  <c r="D253" i="3"/>
  <c r="C253" i="3"/>
  <c r="J252" i="3"/>
  <c r="D252" i="3"/>
  <c r="C252" i="3"/>
  <c r="J251" i="3"/>
  <c r="D251" i="3"/>
  <c r="C251" i="3"/>
  <c r="J250" i="3"/>
  <c r="D250" i="3"/>
  <c r="C250" i="3"/>
  <c r="J249" i="3"/>
  <c r="D249" i="3"/>
  <c r="C249" i="3"/>
  <c r="J248" i="3"/>
  <c r="D248" i="3"/>
  <c r="C248" i="3"/>
  <c r="J247" i="3"/>
  <c r="D247" i="3"/>
  <c r="C247" i="3"/>
  <c r="J246" i="3"/>
  <c r="D246" i="3"/>
  <c r="C246" i="3"/>
  <c r="J245" i="3"/>
  <c r="D245" i="3"/>
  <c r="C245" i="3"/>
  <c r="J244" i="3"/>
  <c r="D244" i="3"/>
  <c r="C244" i="3"/>
  <c r="J243" i="3"/>
  <c r="D243" i="3"/>
  <c r="C243" i="3"/>
  <c r="J242" i="3"/>
  <c r="D242" i="3"/>
  <c r="C242" i="3"/>
  <c r="J241" i="3"/>
  <c r="D241" i="3"/>
  <c r="C241" i="3"/>
  <c r="J240" i="3"/>
  <c r="D240" i="3"/>
  <c r="C240" i="3"/>
  <c r="J239" i="3"/>
  <c r="D239" i="3"/>
  <c r="C239" i="3"/>
  <c r="J238" i="3"/>
  <c r="D238" i="3"/>
  <c r="C238" i="3"/>
  <c r="J237" i="3"/>
  <c r="D237" i="3"/>
  <c r="C237" i="3"/>
  <c r="J236" i="3"/>
  <c r="D236" i="3"/>
  <c r="C236" i="3"/>
  <c r="J235" i="3"/>
  <c r="D235" i="3"/>
  <c r="C235" i="3"/>
  <c r="J234" i="3"/>
  <c r="D234" i="3"/>
  <c r="C234" i="3"/>
  <c r="J233" i="3"/>
  <c r="D233" i="3"/>
  <c r="C233" i="3"/>
  <c r="J232" i="3"/>
  <c r="D232" i="3"/>
  <c r="C232" i="3"/>
  <c r="J231" i="3"/>
  <c r="D231" i="3"/>
  <c r="C231" i="3"/>
  <c r="J230" i="3"/>
  <c r="D230" i="3"/>
  <c r="C230" i="3"/>
  <c r="J229" i="3"/>
  <c r="D229" i="3"/>
  <c r="C229" i="3"/>
  <c r="J228" i="3"/>
  <c r="D228" i="3"/>
  <c r="C228" i="3"/>
  <c r="J227" i="3"/>
  <c r="D227" i="3"/>
  <c r="C227" i="3"/>
  <c r="J226" i="3"/>
  <c r="D226" i="3"/>
  <c r="C226" i="3"/>
  <c r="J225" i="3"/>
  <c r="D225" i="3"/>
  <c r="C225" i="3"/>
  <c r="J224" i="3"/>
  <c r="D224" i="3"/>
  <c r="C224" i="3"/>
  <c r="J223" i="3"/>
  <c r="D223" i="3"/>
  <c r="C223" i="3"/>
  <c r="J222" i="3"/>
  <c r="D222" i="3"/>
  <c r="C222" i="3"/>
  <c r="J221" i="3"/>
  <c r="D221" i="3"/>
  <c r="C221" i="3"/>
  <c r="J220" i="3"/>
  <c r="D220" i="3"/>
  <c r="C220" i="3"/>
  <c r="J219" i="3"/>
  <c r="D219" i="3"/>
  <c r="C219" i="3"/>
  <c r="J218" i="3"/>
  <c r="D218" i="3"/>
  <c r="C218" i="3"/>
  <c r="J217" i="3"/>
  <c r="D217" i="3"/>
  <c r="C217" i="3"/>
  <c r="J216" i="3"/>
  <c r="D216" i="3"/>
  <c r="C216" i="3"/>
  <c r="J215" i="3"/>
  <c r="D215" i="3"/>
  <c r="C215" i="3"/>
  <c r="J214" i="3"/>
  <c r="D214" i="3"/>
  <c r="C214" i="3"/>
  <c r="J213" i="3"/>
  <c r="D213" i="3"/>
  <c r="C213" i="3"/>
  <c r="J212" i="3"/>
  <c r="D212" i="3"/>
  <c r="C212" i="3"/>
  <c r="J211" i="3"/>
  <c r="D211" i="3"/>
  <c r="C211" i="3"/>
  <c r="J210" i="3"/>
  <c r="D210" i="3"/>
  <c r="C210" i="3"/>
  <c r="J209" i="3"/>
  <c r="D209" i="3"/>
  <c r="C209" i="3"/>
  <c r="J208" i="3"/>
  <c r="D208" i="3"/>
  <c r="C208" i="3"/>
  <c r="J207" i="3"/>
  <c r="D207" i="3"/>
  <c r="C207" i="3"/>
  <c r="J206" i="3"/>
  <c r="D206" i="3"/>
  <c r="C206" i="3"/>
  <c r="J205" i="3"/>
  <c r="D205" i="3"/>
  <c r="C205" i="3"/>
  <c r="J204" i="3"/>
  <c r="D204" i="3"/>
  <c r="C204" i="3"/>
  <c r="J203" i="3"/>
  <c r="D203" i="3"/>
  <c r="C203" i="3"/>
  <c r="J202" i="3"/>
  <c r="D202" i="3"/>
  <c r="C202" i="3"/>
  <c r="J201" i="3"/>
  <c r="D201" i="3"/>
  <c r="C201" i="3"/>
  <c r="J200" i="3"/>
  <c r="D200" i="3"/>
  <c r="C200" i="3"/>
  <c r="J199" i="3"/>
  <c r="D199" i="3"/>
  <c r="C199" i="3"/>
  <c r="J198" i="3"/>
  <c r="D198" i="3"/>
  <c r="C198" i="3"/>
  <c r="J197" i="3"/>
  <c r="D197" i="3"/>
  <c r="C197" i="3"/>
  <c r="J196" i="3"/>
  <c r="D196" i="3"/>
  <c r="C196" i="3"/>
  <c r="J195" i="3"/>
  <c r="D195" i="3"/>
  <c r="C195" i="3"/>
  <c r="J194" i="3"/>
  <c r="D194" i="3"/>
  <c r="C194" i="3"/>
  <c r="J193" i="3"/>
  <c r="D193" i="3"/>
  <c r="C193" i="3"/>
  <c r="J192" i="3"/>
  <c r="D192" i="3"/>
  <c r="C192" i="3"/>
  <c r="J191" i="3"/>
  <c r="D191" i="3"/>
  <c r="C191" i="3"/>
  <c r="J190" i="3"/>
  <c r="D190" i="3"/>
  <c r="C190" i="3"/>
  <c r="J189" i="3"/>
  <c r="D189" i="3"/>
  <c r="C189" i="3"/>
  <c r="J188" i="3"/>
  <c r="D188" i="3"/>
  <c r="C188" i="3"/>
  <c r="J187" i="3"/>
  <c r="D187" i="3"/>
  <c r="C187" i="3"/>
  <c r="J186" i="3"/>
  <c r="D186" i="3"/>
  <c r="C186" i="3"/>
  <c r="J185" i="3"/>
  <c r="D185" i="3"/>
  <c r="C185" i="3"/>
  <c r="J184" i="3"/>
  <c r="D184" i="3"/>
  <c r="C184" i="3"/>
  <c r="J183" i="3"/>
  <c r="D183" i="3"/>
  <c r="C183" i="3"/>
  <c r="J182" i="3"/>
  <c r="D182" i="3"/>
  <c r="C182" i="3"/>
  <c r="J181" i="3"/>
  <c r="D181" i="3"/>
  <c r="C181" i="3"/>
  <c r="J180" i="3"/>
  <c r="D180" i="3"/>
  <c r="C180" i="3"/>
  <c r="J179" i="3"/>
  <c r="D179" i="3"/>
  <c r="C179" i="3"/>
  <c r="J178" i="3"/>
  <c r="D178" i="3"/>
  <c r="C178" i="3"/>
  <c r="J177" i="3"/>
  <c r="D177" i="3"/>
  <c r="C177" i="3"/>
  <c r="J176" i="3"/>
  <c r="D176" i="3"/>
  <c r="C176" i="3"/>
  <c r="J175" i="3"/>
  <c r="D175" i="3"/>
  <c r="C175" i="3"/>
  <c r="J174" i="3"/>
  <c r="D174" i="3"/>
  <c r="C174" i="3"/>
  <c r="J173" i="3"/>
  <c r="D173" i="3"/>
  <c r="C173" i="3"/>
  <c r="J172" i="3"/>
  <c r="D172" i="3"/>
  <c r="C172" i="3"/>
  <c r="J171" i="3"/>
  <c r="D171" i="3"/>
  <c r="C171" i="3"/>
  <c r="J170" i="3"/>
  <c r="D170" i="3"/>
  <c r="C170" i="3"/>
  <c r="J169" i="3"/>
  <c r="D169" i="3"/>
  <c r="C169" i="3"/>
  <c r="J168" i="3"/>
  <c r="D168" i="3"/>
  <c r="C168" i="3"/>
  <c r="J167" i="3"/>
  <c r="D167" i="3"/>
  <c r="C167" i="3"/>
  <c r="J166" i="3"/>
  <c r="D166" i="3"/>
  <c r="C166" i="3"/>
  <c r="J165" i="3"/>
  <c r="D165" i="3"/>
  <c r="C165" i="3"/>
  <c r="J164" i="3"/>
  <c r="D164" i="3"/>
  <c r="C164" i="3"/>
  <c r="J163" i="3"/>
  <c r="D163" i="3"/>
  <c r="C163" i="3"/>
  <c r="J162" i="3"/>
  <c r="D162" i="3"/>
  <c r="C162" i="3"/>
  <c r="J161" i="3"/>
  <c r="D161" i="3"/>
  <c r="C161" i="3"/>
  <c r="J160" i="3"/>
  <c r="D160" i="3"/>
  <c r="C160" i="3"/>
  <c r="J159" i="3"/>
  <c r="D159" i="3"/>
  <c r="C159" i="3"/>
  <c r="J158" i="3"/>
  <c r="D158" i="3"/>
  <c r="C158" i="3"/>
  <c r="J157" i="3"/>
  <c r="D157" i="3"/>
  <c r="C157" i="3"/>
  <c r="J156" i="3"/>
  <c r="D156" i="3"/>
  <c r="C156" i="3"/>
  <c r="J155" i="3"/>
  <c r="D155" i="3"/>
  <c r="C155" i="3"/>
  <c r="J154" i="3"/>
  <c r="D154" i="3"/>
  <c r="C154" i="3"/>
  <c r="J153" i="3"/>
  <c r="D153" i="3"/>
  <c r="C153" i="3"/>
  <c r="J152" i="3"/>
  <c r="D152" i="3"/>
  <c r="C152" i="3"/>
  <c r="J151" i="3"/>
  <c r="D151" i="3"/>
  <c r="C151" i="3"/>
  <c r="J150" i="3"/>
  <c r="D150" i="3"/>
  <c r="C150" i="3"/>
  <c r="J149" i="3"/>
  <c r="D149" i="3"/>
  <c r="C149" i="3"/>
  <c r="J148" i="3"/>
  <c r="D148" i="3"/>
  <c r="C148" i="3"/>
  <c r="J147" i="3"/>
  <c r="D147" i="3"/>
  <c r="C147" i="3"/>
  <c r="J146" i="3"/>
  <c r="D146" i="3"/>
  <c r="C146" i="3"/>
  <c r="J145" i="3"/>
  <c r="D145" i="3"/>
  <c r="C145" i="3"/>
  <c r="J144" i="3"/>
  <c r="D144" i="3"/>
  <c r="C144" i="3"/>
  <c r="J143" i="3"/>
  <c r="D143" i="3"/>
  <c r="C143" i="3"/>
  <c r="J142" i="3"/>
  <c r="D142" i="3"/>
  <c r="C142" i="3"/>
  <c r="J141" i="3"/>
  <c r="D141" i="3"/>
  <c r="C141" i="3"/>
  <c r="J140" i="3"/>
  <c r="D140" i="3"/>
  <c r="C140" i="3"/>
  <c r="J139" i="3"/>
  <c r="D139" i="3"/>
  <c r="C139" i="3"/>
  <c r="J138" i="3"/>
  <c r="D138" i="3"/>
  <c r="C138" i="3"/>
  <c r="J137" i="3"/>
  <c r="D137" i="3"/>
  <c r="C137" i="3"/>
  <c r="J136" i="3"/>
  <c r="D136" i="3"/>
  <c r="C136" i="3"/>
  <c r="J135" i="3"/>
  <c r="D135" i="3"/>
  <c r="C135" i="3"/>
  <c r="J134" i="3"/>
  <c r="D134" i="3"/>
  <c r="C134" i="3"/>
  <c r="J133" i="3"/>
  <c r="D133" i="3"/>
  <c r="C133" i="3"/>
  <c r="J132" i="3"/>
  <c r="D132" i="3"/>
  <c r="C132" i="3"/>
  <c r="J131" i="3"/>
  <c r="D131" i="3"/>
  <c r="C131" i="3"/>
  <c r="J130" i="3"/>
  <c r="D130" i="3"/>
  <c r="C130" i="3"/>
  <c r="J129" i="3"/>
  <c r="D129" i="3"/>
  <c r="C129" i="3"/>
  <c r="J128" i="3"/>
  <c r="D128" i="3"/>
  <c r="C128" i="3"/>
  <c r="J127" i="3"/>
  <c r="D127" i="3"/>
  <c r="C127" i="3"/>
  <c r="J126" i="3"/>
  <c r="D126" i="3"/>
  <c r="C126" i="3"/>
  <c r="J125" i="3"/>
  <c r="D125" i="3"/>
  <c r="C125" i="3"/>
  <c r="J124" i="3"/>
  <c r="D124" i="3"/>
  <c r="C124" i="3"/>
  <c r="J123" i="3"/>
  <c r="D123" i="3"/>
  <c r="C123" i="3"/>
  <c r="J122" i="3"/>
  <c r="D122" i="3"/>
  <c r="C122" i="3"/>
  <c r="J121" i="3"/>
  <c r="D121" i="3"/>
  <c r="C121" i="3"/>
  <c r="J120" i="3"/>
  <c r="D120" i="3"/>
  <c r="C120" i="3"/>
  <c r="J119" i="3"/>
  <c r="D119" i="3"/>
  <c r="C119" i="3"/>
  <c r="J118" i="3"/>
  <c r="D118" i="3"/>
  <c r="C118" i="3"/>
  <c r="J117" i="3"/>
  <c r="D117" i="3"/>
  <c r="C117" i="3"/>
  <c r="J116" i="3"/>
  <c r="D116" i="3"/>
  <c r="C116" i="3"/>
  <c r="J115" i="3"/>
  <c r="D115" i="3"/>
  <c r="C115" i="3"/>
  <c r="J114" i="3"/>
  <c r="D114" i="3"/>
  <c r="C114" i="3"/>
  <c r="J113" i="3"/>
  <c r="D113" i="3"/>
  <c r="C113" i="3"/>
  <c r="J112" i="3"/>
  <c r="D112" i="3"/>
  <c r="C112" i="3"/>
  <c r="J111" i="3"/>
  <c r="D111" i="3"/>
  <c r="C111" i="3"/>
  <c r="J110" i="3"/>
  <c r="D110" i="3"/>
  <c r="C110" i="3"/>
  <c r="J109" i="3"/>
  <c r="D109" i="3"/>
  <c r="C109" i="3"/>
  <c r="J108" i="3"/>
  <c r="D108" i="3"/>
  <c r="C108" i="3"/>
  <c r="J107" i="3"/>
  <c r="D107" i="3"/>
  <c r="C107" i="3"/>
  <c r="J106" i="3"/>
  <c r="D106" i="3"/>
  <c r="C106" i="3"/>
  <c r="J105" i="3"/>
  <c r="D105" i="3"/>
  <c r="C105" i="3"/>
  <c r="J104" i="3"/>
  <c r="D104" i="3"/>
  <c r="C104" i="3"/>
  <c r="J103" i="3"/>
  <c r="D103" i="3"/>
  <c r="C103" i="3"/>
  <c r="J102" i="3"/>
  <c r="D102" i="3"/>
  <c r="C102" i="3"/>
  <c r="J101" i="3"/>
  <c r="D101" i="3"/>
  <c r="C101" i="3"/>
  <c r="J100" i="3"/>
  <c r="D100" i="3"/>
  <c r="C100" i="3"/>
  <c r="J99" i="3"/>
  <c r="D99" i="3"/>
  <c r="C99" i="3"/>
  <c r="J98" i="3"/>
  <c r="D98" i="3"/>
  <c r="C98" i="3"/>
  <c r="J97" i="3"/>
  <c r="D97" i="3"/>
  <c r="C97" i="3"/>
  <c r="J96" i="3"/>
  <c r="D96" i="3"/>
  <c r="C96" i="3"/>
  <c r="J95" i="3"/>
  <c r="D95" i="3"/>
  <c r="C95" i="3"/>
  <c r="J94" i="3"/>
  <c r="D94" i="3"/>
  <c r="C94" i="3"/>
  <c r="J93" i="3"/>
  <c r="D93" i="3"/>
  <c r="C93" i="3"/>
  <c r="J92" i="3"/>
  <c r="D92" i="3"/>
  <c r="C92" i="3"/>
  <c r="J91" i="3"/>
  <c r="D91" i="3"/>
  <c r="C91" i="3"/>
  <c r="J90" i="3"/>
  <c r="D90" i="3"/>
  <c r="C90" i="3"/>
  <c r="J89" i="3"/>
  <c r="D89" i="3"/>
  <c r="C89" i="3"/>
  <c r="J88" i="3"/>
  <c r="D88" i="3"/>
  <c r="C88" i="3"/>
  <c r="J87" i="3"/>
  <c r="D87" i="3"/>
  <c r="C87" i="3"/>
  <c r="J86" i="3"/>
  <c r="D86" i="3"/>
  <c r="C86" i="3"/>
  <c r="J85" i="3"/>
  <c r="D85" i="3"/>
  <c r="C85" i="3"/>
  <c r="J84" i="3"/>
  <c r="D84" i="3"/>
  <c r="C84" i="3"/>
  <c r="J83" i="3"/>
  <c r="D83" i="3"/>
  <c r="C83" i="3"/>
  <c r="J82" i="3"/>
  <c r="D82" i="3"/>
  <c r="C82" i="3"/>
  <c r="J81" i="3"/>
  <c r="D81" i="3"/>
  <c r="C81" i="3"/>
  <c r="J80" i="3"/>
  <c r="D80" i="3"/>
  <c r="C80" i="3"/>
  <c r="J79" i="3"/>
  <c r="D79" i="3"/>
  <c r="C79" i="3"/>
  <c r="J78" i="3"/>
  <c r="D78" i="3"/>
  <c r="C78" i="3"/>
  <c r="J77" i="3"/>
  <c r="D77" i="3"/>
  <c r="C77" i="3"/>
  <c r="J76" i="3"/>
  <c r="D76" i="3"/>
  <c r="C76" i="3"/>
  <c r="J75" i="3"/>
  <c r="D75" i="3"/>
  <c r="C75" i="3"/>
  <c r="J74" i="3"/>
  <c r="D74" i="3"/>
  <c r="C74" i="3"/>
  <c r="J73" i="3"/>
  <c r="D73" i="3"/>
  <c r="C73" i="3"/>
  <c r="J72" i="3"/>
  <c r="D72" i="3"/>
  <c r="C72" i="3"/>
  <c r="J71" i="3"/>
  <c r="D71" i="3"/>
  <c r="C71" i="3"/>
  <c r="J70" i="3"/>
  <c r="D70" i="3"/>
  <c r="C70" i="3"/>
  <c r="J69" i="3"/>
  <c r="D69" i="3"/>
  <c r="C69" i="3"/>
  <c r="J68" i="3"/>
  <c r="D68" i="3"/>
  <c r="C68" i="3"/>
  <c r="J67" i="3"/>
  <c r="D67" i="3"/>
  <c r="C67" i="3"/>
  <c r="J66" i="3"/>
  <c r="D66" i="3"/>
  <c r="C66" i="3"/>
  <c r="J65" i="3"/>
  <c r="D65" i="3"/>
  <c r="C65" i="3"/>
  <c r="J64" i="3"/>
  <c r="D64" i="3"/>
  <c r="C64" i="3"/>
  <c r="J63" i="3"/>
  <c r="D63" i="3"/>
  <c r="C63" i="3"/>
  <c r="J62" i="3"/>
  <c r="D62" i="3"/>
  <c r="C62" i="3"/>
  <c r="J61" i="3"/>
  <c r="D61" i="3"/>
  <c r="C61" i="3"/>
  <c r="J60" i="3"/>
  <c r="D60" i="3"/>
  <c r="C60" i="3"/>
  <c r="J59" i="3"/>
  <c r="D59" i="3"/>
  <c r="C59" i="3"/>
  <c r="J58" i="3"/>
  <c r="D58" i="3"/>
  <c r="C58" i="3"/>
  <c r="J57" i="3"/>
  <c r="D57" i="3"/>
  <c r="C57" i="3"/>
  <c r="J56" i="3"/>
  <c r="D56" i="3"/>
  <c r="C56" i="3"/>
  <c r="J55" i="3"/>
  <c r="D55" i="3"/>
  <c r="C55" i="3"/>
  <c r="J54" i="3"/>
  <c r="D54" i="3"/>
  <c r="C54" i="3"/>
  <c r="J53" i="3"/>
  <c r="D53" i="3"/>
  <c r="C53" i="3"/>
  <c r="J52" i="3"/>
  <c r="D52" i="3"/>
  <c r="C52" i="3"/>
  <c r="J51" i="3"/>
  <c r="D51" i="3"/>
  <c r="C51" i="3"/>
  <c r="J50" i="3"/>
  <c r="D50" i="3"/>
  <c r="C50" i="3"/>
  <c r="J49" i="3"/>
  <c r="D49" i="3"/>
  <c r="C49" i="3"/>
  <c r="J48" i="3"/>
  <c r="D48" i="3"/>
  <c r="C48" i="3"/>
  <c r="J47" i="3"/>
  <c r="D47" i="3"/>
  <c r="C47" i="3"/>
  <c r="J46" i="3"/>
  <c r="D46" i="3"/>
  <c r="C46" i="3"/>
  <c r="J45" i="3"/>
  <c r="D45" i="3"/>
  <c r="C45" i="3"/>
  <c r="J44" i="3"/>
  <c r="D44" i="3"/>
  <c r="C44" i="3"/>
  <c r="J43" i="3"/>
  <c r="D43" i="3"/>
  <c r="C43" i="3"/>
  <c r="J42" i="3"/>
  <c r="D42" i="3"/>
  <c r="C42" i="3"/>
  <c r="J41" i="3"/>
  <c r="D41" i="3"/>
  <c r="C41" i="3"/>
  <c r="J40" i="3"/>
  <c r="D40" i="3"/>
  <c r="C40" i="3"/>
  <c r="J39" i="3"/>
  <c r="D39" i="3"/>
  <c r="C39" i="3"/>
  <c r="J38" i="3"/>
  <c r="D38" i="3"/>
  <c r="C38" i="3"/>
  <c r="J37" i="3"/>
  <c r="D37" i="3"/>
  <c r="C37" i="3"/>
  <c r="J36" i="3"/>
  <c r="D36" i="3"/>
  <c r="C36" i="3"/>
  <c r="J35" i="3"/>
  <c r="D35" i="3"/>
  <c r="C35" i="3"/>
  <c r="J34" i="3"/>
  <c r="D34" i="3"/>
  <c r="C34" i="3"/>
  <c r="J33" i="3"/>
  <c r="D33" i="3"/>
  <c r="C33" i="3"/>
  <c r="J32" i="3"/>
  <c r="D32" i="3"/>
  <c r="C32" i="3"/>
  <c r="J31" i="3"/>
  <c r="D31" i="3"/>
  <c r="C31" i="3"/>
  <c r="J30" i="3"/>
  <c r="D30" i="3"/>
  <c r="C30" i="3"/>
  <c r="J29" i="3"/>
  <c r="D29" i="3"/>
  <c r="C29" i="3"/>
  <c r="J28" i="3"/>
  <c r="D28" i="3"/>
  <c r="C28" i="3"/>
  <c r="J27" i="3"/>
  <c r="D27" i="3"/>
  <c r="C27" i="3"/>
  <c r="J26" i="3"/>
  <c r="D26" i="3"/>
  <c r="C26" i="3"/>
  <c r="J25" i="3"/>
  <c r="D25" i="3"/>
  <c r="C25" i="3"/>
  <c r="J24" i="3"/>
  <c r="D24" i="3"/>
  <c r="C24" i="3"/>
  <c r="J23" i="3"/>
  <c r="D23" i="3"/>
  <c r="C23" i="3"/>
  <c r="J22" i="3"/>
  <c r="D22" i="3"/>
  <c r="C22" i="3"/>
  <c r="J21" i="3"/>
  <c r="D21" i="3"/>
  <c r="C21" i="3"/>
  <c r="J20" i="3"/>
  <c r="D20" i="3"/>
  <c r="C20" i="3"/>
  <c r="J19" i="3"/>
  <c r="D19" i="3"/>
  <c r="C19" i="3"/>
  <c r="J18" i="3"/>
  <c r="D18" i="3"/>
  <c r="C18" i="3"/>
  <c r="J17" i="3"/>
  <c r="D17" i="3"/>
  <c r="C17" i="3"/>
  <c r="J16" i="3"/>
  <c r="D16" i="3"/>
  <c r="C16" i="3"/>
  <c r="J15" i="3"/>
  <c r="D15" i="3"/>
  <c r="C15" i="3"/>
  <c r="J14" i="3"/>
  <c r="D14" i="3"/>
  <c r="C14" i="3"/>
  <c r="J13" i="3"/>
  <c r="D13" i="3"/>
  <c r="C13" i="3"/>
  <c r="J12" i="3"/>
  <c r="D12" i="3"/>
  <c r="C12" i="3"/>
  <c r="J11" i="3"/>
  <c r="D11" i="3"/>
  <c r="C11" i="3"/>
  <c r="J10" i="3"/>
  <c r="D10" i="3"/>
  <c r="C10" i="3"/>
  <c r="J9" i="3"/>
  <c r="D9" i="3"/>
  <c r="C9" i="3"/>
  <c r="J8" i="3"/>
  <c r="D8" i="3"/>
  <c r="C8" i="3"/>
  <c r="J7" i="3"/>
  <c r="D7" i="3"/>
  <c r="C7" i="3"/>
  <c r="J6" i="3"/>
  <c r="D6" i="3"/>
  <c r="C6" i="3"/>
  <c r="J5" i="3"/>
  <c r="D5" i="3"/>
  <c r="C5" i="3"/>
  <c r="J4" i="3"/>
  <c r="D4" i="3"/>
  <c r="C4" i="3"/>
  <c r="J3" i="3"/>
  <c r="D3" i="3"/>
  <c r="C3" i="3"/>
  <c r="J2" i="3"/>
  <c r="D2" i="3"/>
  <c r="C2" i="3"/>
  <c r="D1" i="3"/>
  <c r="C1" i="3"/>
</calcChain>
</file>

<file path=xl/sharedStrings.xml><?xml version="1.0" encoding="utf-8"?>
<sst xmlns="http://schemas.openxmlformats.org/spreadsheetml/2006/main" count="2658" uniqueCount="1146">
  <si>
    <t>Supplementary Table 8. Genes ontology of genes differentially expressed and accessible in OLG populations</t>
  </si>
  <si>
    <t>Naming of the sheets</t>
  </si>
  <si>
    <t>GO_(Features Selection Acronym)_(OLG population)</t>
  </si>
  <si>
    <t>GO</t>
  </si>
  <si>
    <t>Gene Ontology using Ensembl via biomaRt on all variable genes across timepoints before annotation (pvalueCutoff=1, qvalueCutoff=1, pAdjustMethod="fdr").</t>
  </si>
  <si>
    <t>Features Selection Acronym</t>
  </si>
  <si>
    <t>Full Name</t>
  </si>
  <si>
    <t>Description</t>
  </si>
  <si>
    <t>DGEA</t>
  </si>
  <si>
    <t>Differential Genes Expression and Accessibility</t>
  </si>
  <si>
    <t>Aggregated differentially expressed and accessible genes using DESeq2 across all timepoints (Early/Ctrl, Peak/Early, Late/Early, and Peak/Late) with absolute log2FC &gt; 1, pvalue adjusted &lt; 0.01 and baseMean &gt; 1</t>
  </si>
  <si>
    <t>OLG population</t>
  </si>
  <si>
    <t>MOL56</t>
  </si>
  <si>
    <t>MOL2</t>
  </si>
  <si>
    <t>OPC</t>
  </si>
  <si>
    <t>Metrics explanation</t>
  </si>
  <si>
    <t>ID</t>
  </si>
  <si>
    <t>Pathway Identifier</t>
  </si>
  <si>
    <t>Description of the pathway</t>
  </si>
  <si>
    <t>GeneRatio (M/N)</t>
  </si>
  <si>
    <t>M/N where M is the number of genes of interest in the gene set and N is the total number of genes of interest</t>
  </si>
  <si>
    <t>BgRatio (k/n)</t>
  </si>
  <si>
    <t>k/n where k is the number of genes in the gene set and n is the total number of genes in all gene sets</t>
  </si>
  <si>
    <t>pvalue</t>
  </si>
  <si>
    <t>p-value</t>
  </si>
  <si>
    <t>p.adjust</t>
  </si>
  <si>
    <t>p-value ajusted by Bonferroni-Hochberg correction</t>
  </si>
  <si>
    <t>qvalue</t>
  </si>
  <si>
    <t>q-value (estimate of the FDR associated with the p-value ajusted by Bonferroni-Hochberg correction)</t>
  </si>
  <si>
    <t>geneID</t>
  </si>
  <si>
    <t>Gene name</t>
  </si>
  <si>
    <t>Count</t>
  </si>
  <si>
    <t>Number of gene annotated in a gene set</t>
  </si>
  <si>
    <t>Significant</t>
  </si>
  <si>
    <t>* (p.adjust &lt; 0.05)</t>
  </si>
  <si>
    <t>R-MMU-1236974</t>
  </si>
  <si>
    <t>ER-Phagosome pathway</t>
  </si>
  <si>
    <t>H2-K1/H2-M3/H2-Q4/H2-Q7/Tap1/H2-Q6</t>
  </si>
  <si>
    <t>R-MMU-983170</t>
  </si>
  <si>
    <t>Antigen Presentation: Folding assembly and peptide loading of class I MHC</t>
  </si>
  <si>
    <t>R-MMU-1236977</t>
  </si>
  <si>
    <t>Endosomal/Vacuolar pathway</t>
  </si>
  <si>
    <t>H2-K1/H2-M3/H2-Q4/H2-Q7/H2-Q6</t>
  </si>
  <si>
    <t>R-MMU-1236975</t>
  </si>
  <si>
    <t>Antigen processing-Cross presentation</t>
  </si>
  <si>
    <t>H2-K1/H2-M3/H2-Q4/H2-Q7/Psmb8/Psmb9/Tap1/H2-Q6</t>
  </si>
  <si>
    <t>R-MMU-1280215</t>
  </si>
  <si>
    <t>Cytokine Signaling in Immune system</t>
  </si>
  <si>
    <t>Eif2ak2/Il15ra/Irf9/Isg15/Oasl1/Osmr/Psmb8/Psmb9/Socs3/Tnfrsf1a/Tnfsf11/Trim25/Tubb6/Usp18/Cntf/Dusp6/Tnfrsf1b</t>
  </si>
  <si>
    <t>R-MMU-8957275</t>
  </si>
  <si>
    <t>Post-translational protein phosphorylation</t>
  </si>
  <si>
    <t>Apoe/Apol9a/Apol9b/C4b/Shisa5/Timp1/Scg3/Sdc2</t>
  </si>
  <si>
    <t>R-MMU-381426</t>
  </si>
  <si>
    <t>Regulation of Insulin-like Growth Factor (IGF) transport and uptake by Insulin-like Growth Factor Binding Proteins (IGFBPs)</t>
  </si>
  <si>
    <t>R-MMU-198933</t>
  </si>
  <si>
    <t>Immunoregulatory interactions between a Lymphoid and a non-Lymphoid cell</t>
  </si>
  <si>
    <t>H2-K1/H2-M3/H2-Q4/H2-Q7/Ifitm3/H2-Q6/Ifitm2</t>
  </si>
  <si>
    <t>R-MMU-913531</t>
  </si>
  <si>
    <t>Interferon Signaling</t>
  </si>
  <si>
    <t>Eif2ak2/Irf9/Isg15/Oasl1/Socs3/Trim25/Tubb6/Usp18</t>
  </si>
  <si>
    <t>R-MMU-1169408</t>
  </si>
  <si>
    <t>ISG15 antiviral mechanism</t>
  </si>
  <si>
    <t>Eif2ak2/Isg15/Trim25/Usp18</t>
  </si>
  <si>
    <t>R-MMU-983169</t>
  </si>
  <si>
    <t>Class I MHC mediated antigen processing &amp; presentation</t>
  </si>
  <si>
    <t>Dtx3l/H2-K1/H2-M3/H2-Q4/H2-Q7/Herc6/Psmb8/Psmb9/Socs3/Tap1/H2-Q6/Rnf182</t>
  </si>
  <si>
    <t>R-MMU-1169410</t>
  </si>
  <si>
    <t>Antiviral mechanism by IFN-stimulated genes</t>
  </si>
  <si>
    <t>Eif2ak2/Isg15/Oasl1/Trim25/Tubb6/Usp18</t>
  </si>
  <si>
    <t>R-MMU-2172127</t>
  </si>
  <si>
    <t>DAP12 interactions</t>
  </si>
  <si>
    <t>R-MMU-975634</t>
  </si>
  <si>
    <t>Retinoid metabolism and transport</t>
  </si>
  <si>
    <t>Apoe/Rbp1/Sdc3/Sdc2</t>
  </si>
  <si>
    <t>R-MMU-6806667</t>
  </si>
  <si>
    <t>Metabolism of fat-soluble vitamins</t>
  </si>
  <si>
    <t>R-MMU-6783589</t>
  </si>
  <si>
    <t>Interleukin-6 family signaling</t>
  </si>
  <si>
    <t>Osmr/Socs3/Cntf</t>
  </si>
  <si>
    <t>R-MMU-114608</t>
  </si>
  <si>
    <t>Platelet degranulation</t>
  </si>
  <si>
    <t>Lgals3bp/Serpina3i/Serping1/Tagln2/Timp1/Scg3</t>
  </si>
  <si>
    <t>R-MMU-5669034</t>
  </si>
  <si>
    <t>TNFs bind their physiological receptors</t>
  </si>
  <si>
    <t>Tnfrsf1a/Tnfsf11/Tnfrsf1b</t>
  </si>
  <si>
    <t>R-MMU-76005</t>
  </si>
  <si>
    <t>Response to elevated platelet cytosolic Ca2+</t>
  </si>
  <si>
    <t>R-MMU-196854</t>
  </si>
  <si>
    <t>Metabolism of vitamins and cofactors</t>
  </si>
  <si>
    <t>Apoe/Parp14/Parp9/Rbp1/Sdc3/Mocos/Sdc2</t>
  </si>
  <si>
    <t>R-MMU-2187338</t>
  </si>
  <si>
    <t>Visual phototransduction</t>
  </si>
  <si>
    <t>Apoe/Rbp1/Sdc3/Dhrs3/Sdc2</t>
  </si>
  <si>
    <t>R-MMU-909733</t>
  </si>
  <si>
    <t>Interferon alpha/beta signaling</t>
  </si>
  <si>
    <t>Irf9/Socs3/Usp18</t>
  </si>
  <si>
    <t>R-MMU-109582</t>
  </si>
  <si>
    <t>Hemostasis</t>
  </si>
  <si>
    <t>Angpt1/Itga5/Lgals3bp/Pik3r5/S100a10/Sdc3/Serpina3i/Serping1/Tagln2/Timp1/Tubb6/Scg3/Sdc2</t>
  </si>
  <si>
    <t>R-MMU-1474244</t>
  </si>
  <si>
    <t>Extracellular matrix organization</t>
  </si>
  <si>
    <t>Col7a1/Itga5/Klk7/Sdc3/Timp1/Cast/Col13a1/Sdc2</t>
  </si>
  <si>
    <t>R-MMU-5668541</t>
  </si>
  <si>
    <t>TNFR2 non-canonical NF-kB pathway</t>
  </si>
  <si>
    <t>Psmb8/Psmb9/Tnfrsf1a/Tnfsf11/Tnfrsf1b</t>
  </si>
  <si>
    <t>R-MMU-1296071</t>
  </si>
  <si>
    <t>Potassium Channels</t>
  </si>
  <si>
    <t>Kcnj3/Kcnj6/Kcnk10/Kcnn3/Kcnh8</t>
  </si>
  <si>
    <t>R-MMU-9833482</t>
  </si>
  <si>
    <t>PKR-mediated signaling</t>
  </si>
  <si>
    <t>Eif2ak2/Isg15/Trim25/Tubb6</t>
  </si>
  <si>
    <t>R-MMU-2173782</t>
  </si>
  <si>
    <t>Binding and Uptake of Ligands by Scavenger Receptors</t>
  </si>
  <si>
    <t>Apoe/Apol9a/Apol9b</t>
  </si>
  <si>
    <t>R-MMU-1474228</t>
  </si>
  <si>
    <t>Degradation of the extracellular matrix</t>
  </si>
  <si>
    <t>Col7a1/Klk7/Timp1/Cast/Col13a1</t>
  </si>
  <si>
    <t>R-MMU-977606</t>
  </si>
  <si>
    <t>Regulation of Complement cascade</t>
  </si>
  <si>
    <t>C1ra/C4b/Serping1</t>
  </si>
  <si>
    <t>R-MMU-449147</t>
  </si>
  <si>
    <t>Signaling by Interleukins</t>
  </si>
  <si>
    <t>Il15ra/Osmr/Psmb8/Psmb9/Socs3/Usp18/Cntf/Dusp6</t>
  </si>
  <si>
    <t>R-MMU-3000170</t>
  </si>
  <si>
    <t>Syndecan interactions</t>
  </si>
  <si>
    <t>Sdc3/Sdc2</t>
  </si>
  <si>
    <t>R-MMU-6788467</t>
  </si>
  <si>
    <t>IL-6-type cytokine receptor ligand interactions</t>
  </si>
  <si>
    <t>Osmr/Cntf</t>
  </si>
  <si>
    <t>R-MMU-166658</t>
  </si>
  <si>
    <t>Complement cascade</t>
  </si>
  <si>
    <t>R-MMU-197264</t>
  </si>
  <si>
    <t>Nicotinamide salvaging</t>
  </si>
  <si>
    <t>Parp14/Parp9</t>
  </si>
  <si>
    <t>R-MMU-202733</t>
  </si>
  <si>
    <t>Cell surface interactions at the vascular wall</t>
  </si>
  <si>
    <t>Angpt1/Itga5/Sdc3/Sdc2</t>
  </si>
  <si>
    <t>R-MMU-166663</t>
  </si>
  <si>
    <t>Initial triggering of complement</t>
  </si>
  <si>
    <t>C1ra/C4b</t>
  </si>
  <si>
    <t>R-MMU-2024096</t>
  </si>
  <si>
    <t>HS-GAG degradation</t>
  </si>
  <si>
    <t>R-MMU-2168880</t>
  </si>
  <si>
    <t>Scavenging of heme from plasma</t>
  </si>
  <si>
    <t>Apol9a/Apol9b</t>
  </si>
  <si>
    <t>R-MMU-76002</t>
  </si>
  <si>
    <t>Platelet activation signaling and aggregation</t>
  </si>
  <si>
    <t>Lgals3bp/Pik3r5/Serpina3i/Serping1/Tagln2/Timp1/Scg3</t>
  </si>
  <si>
    <t>R-MMU-450408</t>
  </si>
  <si>
    <t>AUF1 (hnRNP D0) binds and destabilizes mRNA</t>
  </si>
  <si>
    <t>Hspb1/Psmb8/Psmb9</t>
  </si>
  <si>
    <t>R-MMU-977443</t>
  </si>
  <si>
    <t>GABA receptor activation</t>
  </si>
  <si>
    <t>Gabra3/Kcnj3/Kcnj6</t>
  </si>
  <si>
    <t>R-MMU-1971475</t>
  </si>
  <si>
    <t>A tetrasaccharide linker sequence is required for GAG synthesis</t>
  </si>
  <si>
    <t>R-MMU-112316</t>
  </si>
  <si>
    <t>Neuronal System</t>
  </si>
  <si>
    <t>Gabra3/Gria3/Kcnj3/Kcnj6/Kcnk10/Kcnn3/Gad2/Kcnh8</t>
  </si>
  <si>
    <t>R-MMU-1234176</t>
  </si>
  <si>
    <t>Oxygen-dependent proline hydroxylation of Hypoxia-inducible Factor Alpha</t>
  </si>
  <si>
    <t>Psmb8/Psmb9/Egln3</t>
  </si>
  <si>
    <t>R-MMU-216083</t>
  </si>
  <si>
    <t>Integrin cell surface interactions</t>
  </si>
  <si>
    <t>Col7a1/Itga5/Col13a1</t>
  </si>
  <si>
    <t>R-MMU-1296041</t>
  </si>
  <si>
    <t>Activation of G protein gated Potassium channels</t>
  </si>
  <si>
    <t>Kcnj3/Kcnj6</t>
  </si>
  <si>
    <t>R-MMU-1296059</t>
  </si>
  <si>
    <t>G protein gated Potassium channels</t>
  </si>
  <si>
    <t>R-MMU-2022928</t>
  </si>
  <si>
    <t>HS-GAG biosynthesis</t>
  </si>
  <si>
    <t>R-MMU-997272</t>
  </si>
  <si>
    <t>Inhibition  of voltage gated Ca2+ channels via Gbeta/gamma subunits</t>
  </si>
  <si>
    <t>R-MMU-196807</t>
  </si>
  <si>
    <t>Nicotinate metabolism</t>
  </si>
  <si>
    <t>R-MMU-5656169</t>
  </si>
  <si>
    <t>Termination of translesion DNA synthesis</t>
  </si>
  <si>
    <t>Isg15/Trim25</t>
  </si>
  <si>
    <t>R-MMU-1234174</t>
  </si>
  <si>
    <t>Cellular response to hypoxia</t>
  </si>
  <si>
    <t>R-MMU-3000171</t>
  </si>
  <si>
    <t>Non-integrin membrane-ECM interactions</t>
  </si>
  <si>
    <t>R-MMU-5687128</t>
  </si>
  <si>
    <t>MAPK6/MAPK4 signaling</t>
  </si>
  <si>
    <t>R-MMU-8852276</t>
  </si>
  <si>
    <t>The role of GTSE1 in G2/M progression after G2 checkpoint</t>
  </si>
  <si>
    <t>Psmb8/Psmb9/Tubb6</t>
  </si>
  <si>
    <t>R-MMU-1296065</t>
  </si>
  <si>
    <t>Inwardly rectifying K+ channels</t>
  </si>
  <si>
    <t>R-MMU-168164</t>
  </si>
  <si>
    <t>Toll Like Receptor 3 (TLR3) Cascade</t>
  </si>
  <si>
    <t>Irf7/Usp18/Dusp6</t>
  </si>
  <si>
    <t>R-MMU-8948216</t>
  </si>
  <si>
    <t>Collagen chain trimerization</t>
  </si>
  <si>
    <t>Col7a1/Col13a1</t>
  </si>
  <si>
    <t>R-MMU-983168</t>
  </si>
  <si>
    <t>Antigen processing: Ubiquitination &amp; Proteasome degradation</t>
  </si>
  <si>
    <t>Dtx3l/Herc6/Psmb8/Psmb9/Socs3/Rnf182</t>
  </si>
  <si>
    <t>R-MMU-5683057</t>
  </si>
  <si>
    <t>MAPK family signaling cascades</t>
  </si>
  <si>
    <t>Angpt1/Hspb1/Kit/Psmb8/Psmb9/Dusp6</t>
  </si>
  <si>
    <t>R-MMU-9709957</t>
  </si>
  <si>
    <t>Sensory Perception</t>
  </si>
  <si>
    <t>R-MMU-112315</t>
  </si>
  <si>
    <t>Transmission across Chemical Synapses</t>
  </si>
  <si>
    <t>Gabra3/Gria3/Kcnj3/Kcnj6/Gad2</t>
  </si>
  <si>
    <t>R-MMU-422475</t>
  </si>
  <si>
    <t>Axon guidance</t>
  </si>
  <si>
    <t>Itga5/Tubb6/Crmp1/Reln/Sdc2</t>
  </si>
  <si>
    <t>R-MMU-71291</t>
  </si>
  <si>
    <t>Metabolism of amino acids and derivatives</t>
  </si>
  <si>
    <t>Ido1/Psmb8/Psmb9/Arg1/Gldc</t>
  </si>
  <si>
    <t>R-MMU-9675108</t>
  </si>
  <si>
    <t>Nervous system development</t>
  </si>
  <si>
    <t>R-MMU-5673001</t>
  </si>
  <si>
    <t>RAF/MAP kinase cascade</t>
  </si>
  <si>
    <t>Angpt1/Kit/Psmb8/Psmb9/Dusp6</t>
  </si>
  <si>
    <t>R-MMU-5684996</t>
  </si>
  <si>
    <t>MAPK1/MAPK3 signaling</t>
  </si>
  <si>
    <t>R-MMU-112314</t>
  </si>
  <si>
    <t>Neurotransmitter receptors and postsynaptic signal transmission</t>
  </si>
  <si>
    <t>Gabra3/Gria3/Kcnj3/Kcnj6</t>
  </si>
  <si>
    <t>R-MMU-975155</t>
  </si>
  <si>
    <t>MyD88 dependent cascade initiated on endosome</t>
  </si>
  <si>
    <t>R-MMU-168181</t>
  </si>
  <si>
    <t>Toll Like Receptor 7/8 (TLR7/8) Cascade</t>
  </si>
  <si>
    <t>R-MMU-450531</t>
  </si>
  <si>
    <t>Regulation of mRNA stability by proteins that bind AU-rich elements</t>
  </si>
  <si>
    <t>R-MMU-168138</t>
  </si>
  <si>
    <t>Toll Like Receptor 9 (TLR9) Cascade</t>
  </si>
  <si>
    <t>R-MMU-166166</t>
  </si>
  <si>
    <t>MyD88-independent TLR4 cascade</t>
  </si>
  <si>
    <t>R-MMU-937061</t>
  </si>
  <si>
    <t>TRIF(TICAM1)-mediated TLR4 signaling</t>
  </si>
  <si>
    <t>R-MMU-5576891</t>
  </si>
  <si>
    <t>Cardiac conduction</t>
  </si>
  <si>
    <t>Kcnk10/Fxyd1/Fxyd7</t>
  </si>
  <si>
    <t>R-MMU-9020702</t>
  </si>
  <si>
    <t>Interleukin-1 signaling</t>
  </si>
  <si>
    <t>Psmb8/Psmb9/Usp18</t>
  </si>
  <si>
    <t>R-MMU-5610787</t>
  </si>
  <si>
    <t>Hedgehog 'off' state</t>
  </si>
  <si>
    <t>R-MMU-196849</t>
  </si>
  <si>
    <t>Metabolism of water-soluble vitamins and cofactors</t>
  </si>
  <si>
    <t>Parp14/Parp9/Mocos</t>
  </si>
  <si>
    <t>R-MMU-166016</t>
  </si>
  <si>
    <t>Toll Like Receptor 4 (TLR4) Cascade</t>
  </si>
  <si>
    <t>R-MMU-446652</t>
  </si>
  <si>
    <t>Interleukin-1 family signaling</t>
  </si>
  <si>
    <t>R-MMU-1630316</t>
  </si>
  <si>
    <t>Glycosaminoglycan metabolism</t>
  </si>
  <si>
    <t>Cemip/Sdc3/Sdc2</t>
  </si>
  <si>
    <t>R-MMU-5358351</t>
  </si>
  <si>
    <t>Signaling by Hedgehog</t>
  </si>
  <si>
    <t>R-MMU-168898</t>
  </si>
  <si>
    <t>Toll-like Receptor Cascades</t>
  </si>
  <si>
    <t>R-MMU-110313</t>
  </si>
  <si>
    <t>Translesion synthesis by Y family DNA polymerases bypasses lesions on DNA template</t>
  </si>
  <si>
    <t>R-MMU-977444</t>
  </si>
  <si>
    <t>GABA B receptor activation</t>
  </si>
  <si>
    <t>R-MMU-991365</t>
  </si>
  <si>
    <t>Activation of GABAB receptors</t>
  </si>
  <si>
    <t>R-MMU-1793185</t>
  </si>
  <si>
    <t>Chondroitin sulfate/dermatan sulfate metabolism</t>
  </si>
  <si>
    <t>R-MMU-73893</t>
  </si>
  <si>
    <t>DNA Damage Bypass</t>
  </si>
  <si>
    <t>R-MMU-1236978</t>
  </si>
  <si>
    <t>Cross-presentation of soluble exogenous antigens (endosomes)</t>
  </si>
  <si>
    <t>Psmb8/Psmb9</t>
  </si>
  <si>
    <t>R-MMU-350562</t>
  </si>
  <si>
    <t>Regulation of ornithine decarboxylase (ODC)</t>
  </si>
  <si>
    <t>R-MMU-75815</t>
  </si>
  <si>
    <t>Ubiquitin-dependent degradation of Cyclin D</t>
  </si>
  <si>
    <t>R-MMU-9762114</t>
  </si>
  <si>
    <t>GSK3B and BTRC:CUL1-mediated-degradation of NFE2L2</t>
  </si>
  <si>
    <t>R-MMU-1638091</t>
  </si>
  <si>
    <t>Heparan sulfate/heparin (HS-GAG) metabolism</t>
  </si>
  <si>
    <t>R-MMU-349425</t>
  </si>
  <si>
    <t>Autodegradation of the E3 ubiquitin ligase COP1</t>
  </si>
  <si>
    <t>R-MMU-5578775</t>
  </si>
  <si>
    <t>Ion homeostasis</t>
  </si>
  <si>
    <t>Fxyd1/Fxyd7</t>
  </si>
  <si>
    <t>R-MMU-69601</t>
  </si>
  <si>
    <t>Ubiquitin Mediated Degradation of Phosphorylated Cdc25A</t>
  </si>
  <si>
    <t>R-MMU-69610</t>
  </si>
  <si>
    <t>p53-Independent DNA Damage Response</t>
  </si>
  <si>
    <t>R-MMU-69613</t>
  </si>
  <si>
    <t>p53-Independent G1/S DNA damage checkpoint</t>
  </si>
  <si>
    <t>R-MMU-8939902</t>
  </si>
  <si>
    <t>Regulation of RUNX2 expression and activity</t>
  </si>
  <si>
    <t>R-MMU-8941858</t>
  </si>
  <si>
    <t>Regulation of RUNX3 expression and activity</t>
  </si>
  <si>
    <t>R-MMU-8854050</t>
  </si>
  <si>
    <t>FBXL7 down-regulates AURKA during mitotic entry and in early mitosis</t>
  </si>
  <si>
    <t>R-MMU-936837</t>
  </si>
  <si>
    <t>Ion transport by P-type ATPases</t>
  </si>
  <si>
    <t>R-MMU-1442490</t>
  </si>
  <si>
    <t>Collagen degradation</t>
  </si>
  <si>
    <t>R-MMU-4641257</t>
  </si>
  <si>
    <t>Degradation of AXIN</t>
  </si>
  <si>
    <t>R-MMU-9759194</t>
  </si>
  <si>
    <t>Nuclear events mediated by NFE2L2</t>
  </si>
  <si>
    <t>R-MMU-5610780</t>
  </si>
  <si>
    <t>Degradation of GLI1 by the proteasome</t>
  </si>
  <si>
    <t>R-MMU-69541</t>
  </si>
  <si>
    <t>Stabilization of p53</t>
  </si>
  <si>
    <t>R-MMU-4641258</t>
  </si>
  <si>
    <t>Degradation of DVL</t>
  </si>
  <si>
    <t>R-MMU-5607761</t>
  </si>
  <si>
    <t>Dectin-1 mediated noncanonical NF-kB signaling</t>
  </si>
  <si>
    <t>R-MMU-5610785</t>
  </si>
  <si>
    <t>GLI3 is processed to GLI3R by the proteasome</t>
  </si>
  <si>
    <t>R-MMU-5676590</t>
  </si>
  <si>
    <t>NIK--&gt;noncanonical NF-kB signaling</t>
  </si>
  <si>
    <t>R-MMU-351202</t>
  </si>
  <si>
    <t>Metabolism of polyamines</t>
  </si>
  <si>
    <t>R-MMU-1650814</t>
  </si>
  <si>
    <t>Collagen biosynthesis and modifying enzymes</t>
  </si>
  <si>
    <t>R-MMU-187577</t>
  </si>
  <si>
    <t>SCF(Skp2)-mediated degradation of p27/p21</t>
  </si>
  <si>
    <t>R-MMU-4608870</t>
  </si>
  <si>
    <t>Asymmetric localization of PCP proteins</t>
  </si>
  <si>
    <t>R-MMU-1169091</t>
  </si>
  <si>
    <t>Activation of NF-kappaB in B cells</t>
  </si>
  <si>
    <t>R-MMU-373760</t>
  </si>
  <si>
    <t>L1CAM interactions</t>
  </si>
  <si>
    <t>Itga5/Tubb6</t>
  </si>
  <si>
    <t>R-MMU-5358346</t>
  </si>
  <si>
    <t>Hedgehog ligand biogenesis</t>
  </si>
  <si>
    <t>R-MMU-8878166</t>
  </si>
  <si>
    <t>Transcriptional regulation by RUNX2</t>
  </si>
  <si>
    <t>R-MMU-174084</t>
  </si>
  <si>
    <t>Autodegradation of Cdh1 by Cdh1:APC/C</t>
  </si>
  <si>
    <t>R-MMU-69563</t>
  </si>
  <si>
    <t>p53-Dependent G1 DNA Damage Response</t>
  </si>
  <si>
    <t>R-MMU-69580</t>
  </si>
  <si>
    <t>p53-Dependent G1/S DNA damage checkpoint</t>
  </si>
  <si>
    <t>R-MMU-69615</t>
  </si>
  <si>
    <t>G1/S DNA Damage Checkpoints</t>
  </si>
  <si>
    <t>R-MMU-8939236</t>
  </si>
  <si>
    <t>RUNX1 regulates transcription of genes involved in differentiation of HSCs</t>
  </si>
  <si>
    <t>R-MMU-5658442</t>
  </si>
  <si>
    <t>Regulation of RAS by GAPs</t>
  </si>
  <si>
    <t>R-MMU-174154</t>
  </si>
  <si>
    <t>APC/C:Cdc20 mediated degradation of Securin</t>
  </si>
  <si>
    <t>R-MMU-8948751</t>
  </si>
  <si>
    <t>Regulation of PTEN stability and activity</t>
  </si>
  <si>
    <t>R-MMU-68949</t>
  </si>
  <si>
    <t>Orc1 removal from chromatin</t>
  </si>
  <si>
    <t>R-MMU-69202</t>
  </si>
  <si>
    <t>Cyclin E associated events during G1/S transition</t>
  </si>
  <si>
    <t>R-MMU-69656</t>
  </si>
  <si>
    <t>Cyclin A:Cdk2-associated events at S phase entry</t>
  </si>
  <si>
    <t>R-MMU-1474290</t>
  </si>
  <si>
    <t>Collagen formation</t>
  </si>
  <si>
    <t>R-MMU-174184</t>
  </si>
  <si>
    <t>Cdc20:Phospho-APC/C mediated degradation of Cyclin A</t>
  </si>
  <si>
    <t>R-MMU-69017</t>
  </si>
  <si>
    <t>CDK-mediated phosphorylation and removal of Cdc6</t>
  </si>
  <si>
    <t>R-MMU-174178</t>
  </si>
  <si>
    <t>APC/C:Cdh1 mediated degradation of Cdc20 and other APC/C:Cdh1 targeted proteins in late mitosis/early G1</t>
  </si>
  <si>
    <t>R-MMU-179419</t>
  </si>
  <si>
    <t>APC:Cdc20 mediated degradation of cell cycle proteins prior to satisfation of the cell cycle checkpoint</t>
  </si>
  <si>
    <t>R-MMU-1168372</t>
  </si>
  <si>
    <t>Downstream signaling events of B Cell Receptor (BCR)</t>
  </si>
  <si>
    <t>R-MMU-176409</t>
  </si>
  <si>
    <t>APC/C:Cdc20 mediated degradation of mitotic proteins</t>
  </si>
  <si>
    <t>R-MMU-8878159</t>
  </si>
  <si>
    <t>Transcriptional regulation by RUNX3</t>
  </si>
  <si>
    <t>R-MMU-176814</t>
  </si>
  <si>
    <t>Activation of APC/C and APC/C:Cdc20 mediated degradation of mitotic proteins</t>
  </si>
  <si>
    <t>R-MMU-195253</t>
  </si>
  <si>
    <t>Degradation of beta-catenin by the destruction complex</t>
  </si>
  <si>
    <t>R-MMU-2871837</t>
  </si>
  <si>
    <t>FCERI mediated NF-kB activation</t>
  </si>
  <si>
    <t>R-MMU-9755511</t>
  </si>
  <si>
    <t>KEAP1-NFE2L2 pathway</t>
  </si>
  <si>
    <t>R-MMU-168142</t>
  </si>
  <si>
    <t>Toll Like Receptor 10 (TLR10) Cascade</t>
  </si>
  <si>
    <t>Usp18/Dusp6</t>
  </si>
  <si>
    <t>R-MMU-168176</t>
  </si>
  <si>
    <t>Toll Like Receptor 5 (TLR5) Cascade</t>
  </si>
  <si>
    <t>R-MMU-975871</t>
  </si>
  <si>
    <t>MyD88 cascade initiated on plasma membrane</t>
  </si>
  <si>
    <t>R-MMU-166058</t>
  </si>
  <si>
    <t>MyD88:MAL(TIRAP) cascade initiated on plasma membrane</t>
  </si>
  <si>
    <t>R-MMU-168179</t>
  </si>
  <si>
    <t>Toll Like Receptor TLR1:TLR2 Cascade</t>
  </si>
  <si>
    <t>R-MMU-168188</t>
  </si>
  <si>
    <t>Toll Like Receptor TLR6:TLR2 Cascade</t>
  </si>
  <si>
    <t>R-MMU-181438</t>
  </si>
  <si>
    <t>Toll Like Receptor 2 (TLR2) Cascade</t>
  </si>
  <si>
    <t>R-MMU-3371378</t>
  </si>
  <si>
    <t>Regulation by c-FLIP</t>
  </si>
  <si>
    <t>Tnfsf10</t>
  </si>
  <si>
    <t>R-MMU-5218900</t>
  </si>
  <si>
    <t>CASP8 activity is inhibited</t>
  </si>
  <si>
    <t>R-MMU-69416</t>
  </si>
  <si>
    <t>Dimerization of procaspase-8</t>
  </si>
  <si>
    <t>R-MMU-70635</t>
  </si>
  <si>
    <t>Urea cycle</t>
  </si>
  <si>
    <t>Arg1</t>
  </si>
  <si>
    <t>R-MMU-73614</t>
  </si>
  <si>
    <t>Pyrimidine salvage</t>
  </si>
  <si>
    <t>Upp1</t>
  </si>
  <si>
    <t>R-MMU-8964058</t>
  </si>
  <si>
    <t>HDL remodeling</t>
  </si>
  <si>
    <t>Apoe</t>
  </si>
  <si>
    <t>R-MMU-1296346</t>
  </si>
  <si>
    <t>Tandem pore domain potassium channels</t>
  </si>
  <si>
    <t>Kcnk10</t>
  </si>
  <si>
    <t>R-MMU-71240</t>
  </si>
  <si>
    <t>Tryptophan catabolism</t>
  </si>
  <si>
    <t>Ido1</t>
  </si>
  <si>
    <t>R-MMU-73621</t>
  </si>
  <si>
    <t>Pyrimidine catabolism</t>
  </si>
  <si>
    <t>R-MMU-74182</t>
  </si>
  <si>
    <t>Ketone body metabolism</t>
  </si>
  <si>
    <t>Hmgcll1</t>
  </si>
  <si>
    <t>R-MMU-8963888</t>
  </si>
  <si>
    <t>Chylomicron assembly</t>
  </si>
  <si>
    <t>R-MMU-8963901</t>
  </si>
  <si>
    <t>Chylomicron remodeling</t>
  </si>
  <si>
    <t>R-MMU-1483213</t>
  </si>
  <si>
    <t>Synthesis of PE</t>
  </si>
  <si>
    <t>Etnppl</t>
  </si>
  <si>
    <t>R-MMU-174403</t>
  </si>
  <si>
    <t>Glutathione synthesis and recycling</t>
  </si>
  <si>
    <t>Chac1</t>
  </si>
  <si>
    <t>R-MMU-202670</t>
  </si>
  <si>
    <t>ERKs are inactivated</t>
  </si>
  <si>
    <t>Dusp6</t>
  </si>
  <si>
    <t>R-MMU-75205</t>
  </si>
  <si>
    <t>Dissolution of Fibrin Clot</t>
  </si>
  <si>
    <t>S100a10</t>
  </si>
  <si>
    <t>R-MMU-8983432</t>
  </si>
  <si>
    <t>Interleukin-15 signaling</t>
  </si>
  <si>
    <t>Il15ra</t>
  </si>
  <si>
    <t>R-MMU-9027276</t>
  </si>
  <si>
    <t>Erythropoietin activates Phosphoinositide-3-kinase (PI3K)</t>
  </si>
  <si>
    <t>Pik3r5</t>
  </si>
  <si>
    <t>R-MMU-2046104</t>
  </si>
  <si>
    <t>alpha-linolenic (omega3) and linoleic (omega6) acid metabolism</t>
  </si>
  <si>
    <t>Fads2</t>
  </si>
  <si>
    <t>R-MMU-2046106</t>
  </si>
  <si>
    <t>alpha-linolenic acid (ALA) metabolism</t>
  </si>
  <si>
    <t>R-MMU-389948</t>
  </si>
  <si>
    <t>PD-1 signaling</t>
  </si>
  <si>
    <t>Cd274</t>
  </si>
  <si>
    <t>R-MMU-1433559</t>
  </si>
  <si>
    <t>Regulation of KIT signaling</t>
  </si>
  <si>
    <t>Kit</t>
  </si>
  <si>
    <t>R-MMU-166786</t>
  </si>
  <si>
    <t>Creation of C4 and C2 activators</t>
  </si>
  <si>
    <t>C1ra</t>
  </si>
  <si>
    <t>R-MMU-5633008</t>
  </si>
  <si>
    <t>TP53 Regulates Transcription of Cell Death Genes</t>
  </si>
  <si>
    <t>Steap3</t>
  </si>
  <si>
    <t>R-MMU-140534</t>
  </si>
  <si>
    <t>Caspase activation via Death Receptors in the presence of ligand</t>
  </si>
  <si>
    <t>R-MMU-399956</t>
  </si>
  <si>
    <t>CRMPs in Sema3A signaling</t>
  </si>
  <si>
    <t>Crmp1</t>
  </si>
  <si>
    <t>R-MMU-416993</t>
  </si>
  <si>
    <t>Trafficking of GluR2-containing AMPA receptors</t>
  </si>
  <si>
    <t>Gria3</t>
  </si>
  <si>
    <t>R-MMU-9758274</t>
  </si>
  <si>
    <t>Regulation of NF-kappa B signaling</t>
  </si>
  <si>
    <t>Usp18</t>
  </si>
  <si>
    <t>R-MMU-190840</t>
  </si>
  <si>
    <t>Microtubule-dependent trafficking of connexons from Golgi to the plasma membrane</t>
  </si>
  <si>
    <t>Tubb6</t>
  </si>
  <si>
    <t>R-MMU-189200</t>
  </si>
  <si>
    <t>Cellular hexose transport</t>
  </si>
  <si>
    <t>Slc2a10</t>
  </si>
  <si>
    <t>R-MMU-190872</t>
  </si>
  <si>
    <t>Transport of connexons to the plasma membrane</t>
  </si>
  <si>
    <t>R-MMU-210993</t>
  </si>
  <si>
    <t>Tie2 Signaling</t>
  </si>
  <si>
    <t>Angpt1</t>
  </si>
  <si>
    <t>R-MMU-2142845</t>
  </si>
  <si>
    <t>Hyaluronan metabolism</t>
  </si>
  <si>
    <t>Cemip</t>
  </si>
  <si>
    <t>R-MMU-5576886</t>
  </si>
  <si>
    <t>Phase 4 - resting membrane potential</t>
  </si>
  <si>
    <t>R-MMU-5676594</t>
  </si>
  <si>
    <t>TNF receptor superfamily (TNFSF) members mediating non-canonical NF-kB pathway</t>
  </si>
  <si>
    <t>Tnfsf11</t>
  </si>
  <si>
    <t>R-MMU-9006335</t>
  </si>
  <si>
    <t>Signaling by Erythropoietin</t>
  </si>
  <si>
    <t>R-MMU-936964</t>
  </si>
  <si>
    <t>Activation of IRF3 IRF7 mediated by TBK1 IKBKE</t>
  </si>
  <si>
    <t>Irf7</t>
  </si>
  <si>
    <t>R-MMU-198753</t>
  </si>
  <si>
    <t>ERK/MAPK targets</t>
  </si>
  <si>
    <t>R-MMU-888590</t>
  </si>
  <si>
    <t>GABA synthesis release reuptake and degradation</t>
  </si>
  <si>
    <t>Gad2</t>
  </si>
  <si>
    <t>R-MMU-912694</t>
  </si>
  <si>
    <t>Regulation of IFNA/IFNB signaling</t>
  </si>
  <si>
    <t>R-MMU-445144</t>
  </si>
  <si>
    <t>Signal transduction by L1</t>
  </si>
  <si>
    <t>Itga5</t>
  </si>
  <si>
    <t>R-MMU-5357769</t>
  </si>
  <si>
    <t>Caspase activation via extrinsic apoptotic signalling pathway</t>
  </si>
  <si>
    <t>R-MMU-877300</t>
  </si>
  <si>
    <t>Interferon gamma signaling</t>
  </si>
  <si>
    <t>Socs3</t>
  </si>
  <si>
    <t>R-MMU-8963898</t>
  </si>
  <si>
    <t>Plasma lipoprotein assembly</t>
  </si>
  <si>
    <t>R-MMU-9705462</t>
  </si>
  <si>
    <t>Inactivation of CSF3 (G-CSF) signaling</t>
  </si>
  <si>
    <t>R-MMU-2453902</t>
  </si>
  <si>
    <t>The canonical retinoid cycle in rods (twilight vision)</t>
  </si>
  <si>
    <t>Rbp1</t>
  </si>
  <si>
    <t>R-MMU-140837</t>
  </si>
  <si>
    <t>Intrinsic Pathway of Fibrin Clot Formation</t>
  </si>
  <si>
    <t>Serping1</t>
  </si>
  <si>
    <t>R-MMU-5365859</t>
  </si>
  <si>
    <t>RA biosynthesis pathway</t>
  </si>
  <si>
    <t>Dhrs3</t>
  </si>
  <si>
    <t>R-MMU-8849932</t>
  </si>
  <si>
    <t>Synaptic adhesion-like molecules</t>
  </si>
  <si>
    <t>R-MMU-9013422</t>
  </si>
  <si>
    <t>RHOBTB1 GTPase cycle</t>
  </si>
  <si>
    <t>Rhobtb1</t>
  </si>
  <si>
    <t>R-MMU-112409</t>
  </si>
  <si>
    <t>RAF-independent MAPK1/3 activation</t>
  </si>
  <si>
    <t>R-MMU-3371571</t>
  </si>
  <si>
    <t>HSF1-dependent transactivation</t>
  </si>
  <si>
    <t>Hspb8</t>
  </si>
  <si>
    <t>R-MMU-438066</t>
  </si>
  <si>
    <t>Unblocking of NMDA receptors glutamate binding and activation</t>
  </si>
  <si>
    <t>R-MMU-75876</t>
  </si>
  <si>
    <t>Synthesis of very long-chain fatty acyl-CoAs</t>
  </si>
  <si>
    <t>Acsl5</t>
  </si>
  <si>
    <t>R-MMU-5357786</t>
  </si>
  <si>
    <t>TNFR1-induced proapoptotic signaling</t>
  </si>
  <si>
    <t>Tnfrsf1a</t>
  </si>
  <si>
    <t>R-MMU-8956321</t>
  </si>
  <si>
    <t>Nucleotide salvage</t>
  </si>
  <si>
    <t>R-MMU-9674555</t>
  </si>
  <si>
    <t>Signaling by CSF3 (G-CSF)</t>
  </si>
  <si>
    <t>R-MMU-5632684</t>
  </si>
  <si>
    <t>Hedgehog 'on' state</t>
  </si>
  <si>
    <t>R-MMU-68867</t>
  </si>
  <si>
    <t>Assembly of the pre-replicative complex</t>
  </si>
  <si>
    <t>R-MMU-392451</t>
  </si>
  <si>
    <t>G beta:gamma signalling through PI3Kgamma</t>
  </si>
  <si>
    <t>R-MMU-975138</t>
  </si>
  <si>
    <t>TRAF6 mediated induction of NFkB and MAP kinases upon TLR7/8 or 9 activation</t>
  </si>
  <si>
    <t>R-MMU-198725</t>
  </si>
  <si>
    <t>Nuclear Events (kinase and transcription factor activation)</t>
  </si>
  <si>
    <t>R-MMU-9668328</t>
  </si>
  <si>
    <t>Sealing of the nuclear envelope (NE) by ESCRT-III</t>
  </si>
  <si>
    <t>R-MMU-8951664</t>
  </si>
  <si>
    <t>Neddylation</t>
  </si>
  <si>
    <t>Psmb8/Psmb9/Socs3/Ubd</t>
  </si>
  <si>
    <t>R-MMU-397014</t>
  </si>
  <si>
    <t>Muscle contraction</t>
  </si>
  <si>
    <t>R-MMU-202424</t>
  </si>
  <si>
    <t>Downstream TCR signaling</t>
  </si>
  <si>
    <t>R-MMU-174143</t>
  </si>
  <si>
    <t>APC/C-mediated degradation of cell cycle proteins</t>
  </si>
  <si>
    <t>R-MMU-4086400</t>
  </si>
  <si>
    <t>PCP/CE pathway</t>
  </si>
  <si>
    <t>R-MMU-453276</t>
  </si>
  <si>
    <t>Regulation of mitotic cell cycle</t>
  </si>
  <si>
    <t>R-MMU-450282</t>
  </si>
  <si>
    <t>MAPK targets/ Nuclear events mediated by MAP kinases</t>
  </si>
  <si>
    <t>R-MMU-8955332</t>
  </si>
  <si>
    <t>Carboxyterminal post-translational modifications of tubulin</t>
  </si>
  <si>
    <t>R-MMU-399719</t>
  </si>
  <si>
    <t>Trafficking of AMPA receptors</t>
  </si>
  <si>
    <t>R-MMU-399721</t>
  </si>
  <si>
    <t>Glutamate binding activation of AMPA receptors and synaptic plasticity</t>
  </si>
  <si>
    <t>R-MMU-8963899</t>
  </si>
  <si>
    <t>Plasma lipoprotein remodeling</t>
  </si>
  <si>
    <t>R-MMU-9634597</t>
  </si>
  <si>
    <t>GPER1 signaling</t>
  </si>
  <si>
    <t>R-MMU-8953897</t>
  </si>
  <si>
    <t>Cellular responses to stimuli</t>
  </si>
  <si>
    <t>Cebpb/Mt2/Psmb8/Psmb9/Tubb6/Egln3/Hspb8</t>
  </si>
  <si>
    <t>R-MMU-5607764</t>
  </si>
  <si>
    <t>CLEC7A (Dectin-1) signaling</t>
  </si>
  <si>
    <t>R-MMU-389661</t>
  </si>
  <si>
    <t>Glyoxylate metabolism and glycine degradation</t>
  </si>
  <si>
    <t>Gldc</t>
  </si>
  <si>
    <t>R-MMU-69052</t>
  </si>
  <si>
    <t>Switching of origins to a post-replicative state</t>
  </si>
  <si>
    <t>R-MMU-1834949</t>
  </si>
  <si>
    <t>Cytosolic sensors of pathogen-associated DNA</t>
  </si>
  <si>
    <t>R-MMU-5626467</t>
  </si>
  <si>
    <t>RHO GTPases activate IQGAPs</t>
  </si>
  <si>
    <t>R-MMU-4420097</t>
  </si>
  <si>
    <t>VEGFA-VEGFR2 Pathway</t>
  </si>
  <si>
    <t>Hspb1/Axl</t>
  </si>
  <si>
    <t>R-MMU-397795</t>
  </si>
  <si>
    <t>G-protein beta:gamma signalling</t>
  </si>
  <si>
    <t>R-MMU-5213460</t>
  </si>
  <si>
    <t>RIPK1-mediated regulated necrosis</t>
  </si>
  <si>
    <t>R-MMU-5675482</t>
  </si>
  <si>
    <t>Regulation of necroptotic cell death</t>
  </si>
  <si>
    <t>R-MMU-917977</t>
  </si>
  <si>
    <t>Transferrin endocytosis and recycling</t>
  </si>
  <si>
    <t>R-MMU-168928</t>
  </si>
  <si>
    <t>DDX58/IFIH1-mediated induction of interferon-alpha/beta</t>
  </si>
  <si>
    <t>R-MMU-190861</t>
  </si>
  <si>
    <t>Gap junction assembly</t>
  </si>
  <si>
    <t>R-MMU-418597</t>
  </si>
  <si>
    <t>G alpha (z) signalling events</t>
  </si>
  <si>
    <t>Rgs20</t>
  </si>
  <si>
    <t>R-MMU-5357956</t>
  </si>
  <si>
    <t>TNFR1-induced NF-kappa-B signaling pathway</t>
  </si>
  <si>
    <t>R-MMU-5694530</t>
  </si>
  <si>
    <t>Cargo concentration in the ER</t>
  </si>
  <si>
    <t>Col7a1</t>
  </si>
  <si>
    <t>R-MMU-9706574</t>
  </si>
  <si>
    <t>RHOBTB GTPase Cycle</t>
  </si>
  <si>
    <t>R-MMU-5689603</t>
  </si>
  <si>
    <t>UCH proteinases</t>
  </si>
  <si>
    <t>R-MMU-69002</t>
  </si>
  <si>
    <t>DNA Replication Pre-Initiation</t>
  </si>
  <si>
    <t>R-MMU-1592389</t>
  </si>
  <si>
    <t>Activation of Matrix Metalloproteinases</t>
  </si>
  <si>
    <t>Timp1</t>
  </si>
  <si>
    <t>R-MMU-75105</t>
  </si>
  <si>
    <t>Fatty acyl-CoA biosynthesis</t>
  </si>
  <si>
    <t>R-MMU-8964043</t>
  </si>
  <si>
    <t>Plasma lipoprotein clearance</t>
  </si>
  <si>
    <t>R-MMU-382556</t>
  </si>
  <si>
    <t>ABC-family proteins mediated transport</t>
  </si>
  <si>
    <t>R-MMU-114604</t>
  </si>
  <si>
    <t>GPVI-mediated activation cascade</t>
  </si>
  <si>
    <t>R-MMU-451927</t>
  </si>
  <si>
    <t>Interleukin-2 family signaling</t>
  </si>
  <si>
    <t>R-MMU-194138</t>
  </si>
  <si>
    <t>Signaling by VEGF</t>
  </si>
  <si>
    <t>R-MMU-983705</t>
  </si>
  <si>
    <t>Signaling by the B Cell Receptor (BCR)</t>
  </si>
  <si>
    <t>R-MMU-437239</t>
  </si>
  <si>
    <t>Recycling pathway of L1</t>
  </si>
  <si>
    <t>R-MMU-445989</t>
  </si>
  <si>
    <t>TAK1-dependent IKK and NF-kappa-B activation</t>
  </si>
  <si>
    <t>R-MMU-8956319</t>
  </si>
  <si>
    <t>Nucleotide catabolism</t>
  </si>
  <si>
    <t>R-MMU-202403</t>
  </si>
  <si>
    <t>TCR signaling</t>
  </si>
  <si>
    <t>R-MMU-140877</t>
  </si>
  <si>
    <t>Formation of Fibrin Clot (Clotting Cascade)</t>
  </si>
  <si>
    <t>R-MMU-3928662</t>
  </si>
  <si>
    <t>EPHB-mediated forward signaling</t>
  </si>
  <si>
    <t>Sdc2</t>
  </si>
  <si>
    <t>R-MMU-442755</t>
  </si>
  <si>
    <t>Activation of NMDA receptors and postsynaptic events</t>
  </si>
  <si>
    <t>R-MMU-69206</t>
  </si>
  <si>
    <t>G1/S Transition</t>
  </si>
  <si>
    <t>R-MMU-69275</t>
  </si>
  <si>
    <t>G2/M Transition</t>
  </si>
  <si>
    <t>R-MMU-156590</t>
  </si>
  <si>
    <t>Glutathione conjugation</t>
  </si>
  <si>
    <t>R-MMU-9035034</t>
  </si>
  <si>
    <t>RHOF GTPase cycle</t>
  </si>
  <si>
    <t>R-MMU-9646399</t>
  </si>
  <si>
    <t>Aggrephagy</t>
  </si>
  <si>
    <t>R-MMU-453274</t>
  </si>
  <si>
    <t>Mitotic G2-G2/M phases</t>
  </si>
  <si>
    <t>R-MMU-1433557</t>
  </si>
  <si>
    <t>Signaling by SCF-KIT</t>
  </si>
  <si>
    <t>R-MMU-425397</t>
  </si>
  <si>
    <t>Transport of vitamins nucleosides and related molecules</t>
  </si>
  <si>
    <t>Slc27a6</t>
  </si>
  <si>
    <t>R-MMU-5689880</t>
  </si>
  <si>
    <t>Ub-specific processing proteases</t>
  </si>
  <si>
    <t>R-MMU-5621481</t>
  </si>
  <si>
    <t>C-type lectin receptors (CLRs)</t>
  </si>
  <si>
    <t>R-MMU-1566948</t>
  </si>
  <si>
    <t>Elastic fibre formation</t>
  </si>
  <si>
    <t>R-MMU-2559582</t>
  </si>
  <si>
    <t>Senescence-Associated Secretory Phenotype (SASP)</t>
  </si>
  <si>
    <t>Cebpb</t>
  </si>
  <si>
    <t>R-MMU-2467813</t>
  </si>
  <si>
    <t>Separation of Sister Chromatids</t>
  </si>
  <si>
    <t>R-MMU-1296072</t>
  </si>
  <si>
    <t>Voltage gated Potassium channels</t>
  </si>
  <si>
    <t>Kcnh8</t>
  </si>
  <si>
    <t>R-MMU-6807070</t>
  </si>
  <si>
    <t>PTEN Regulation</t>
  </si>
  <si>
    <t>R-MMU-109704</t>
  </si>
  <si>
    <t>PI3K Cascade</t>
  </si>
  <si>
    <t>Pde3b</t>
  </si>
  <si>
    <t>R-MMU-190828</t>
  </si>
  <si>
    <t>Gap junction trafficking</t>
  </si>
  <si>
    <t>R-MMU-5675221</t>
  </si>
  <si>
    <t>Negative regulation of MAPK pathway</t>
  </si>
  <si>
    <t>R-MMU-112399</t>
  </si>
  <si>
    <t>IRS-mediated signalling</t>
  </si>
  <si>
    <t>R-MMU-375280</t>
  </si>
  <si>
    <t>Amine ligand-binding receptors</t>
  </si>
  <si>
    <t>Gpr143</t>
  </si>
  <si>
    <t>R-MMU-5362517</t>
  </si>
  <si>
    <t>Signaling by Retinoic Acid</t>
  </si>
  <si>
    <t>R-MMU-157858</t>
  </si>
  <si>
    <t>Gap junction trafficking and regulation</t>
  </si>
  <si>
    <t>R-MMU-69239</t>
  </si>
  <si>
    <t>Synthesis of DNA</t>
  </si>
  <si>
    <t>R-MMU-2454202</t>
  </si>
  <si>
    <t>Fc epsilon receptor (FCERI) signaling</t>
  </si>
  <si>
    <t>R-MMU-2022090</t>
  </si>
  <si>
    <t>Assembly of collagen fibrils and other multimeric structures</t>
  </si>
  <si>
    <t>R-MMU-69306</t>
  </si>
  <si>
    <t>DNA Replication</t>
  </si>
  <si>
    <t>R-MMU-2428928</t>
  </si>
  <si>
    <t>IRS-related events triggered by IGF1R</t>
  </si>
  <si>
    <t>R-MMU-1660499</t>
  </si>
  <si>
    <t>Synthesis of PIPs at the plasma membrane</t>
  </si>
  <si>
    <t>R-MMU-2428924</t>
  </si>
  <si>
    <t>IGF1R signaling cascade</t>
  </si>
  <si>
    <t>R-MMU-373755</t>
  </si>
  <si>
    <t>Semaphorin interactions</t>
  </si>
  <si>
    <t>R-MMU-5357905</t>
  </si>
  <si>
    <t>Regulation of TNFR1 signaling</t>
  </si>
  <si>
    <t>R-MMU-8848021</t>
  </si>
  <si>
    <t>Signaling by PTK6</t>
  </si>
  <si>
    <t>R-MMU-9006927</t>
  </si>
  <si>
    <t>Signaling by Non-Receptor Tyrosine Kinases</t>
  </si>
  <si>
    <t>R-MMU-112310</t>
  </si>
  <si>
    <t>Neurotransmitter release cycle</t>
  </si>
  <si>
    <t>R-MMU-2404192</t>
  </si>
  <si>
    <t>Signaling by Type 1 Insulin-like Growth Factor 1 Receptor (IGF1R)</t>
  </si>
  <si>
    <t>R-MMU-6811436</t>
  </si>
  <si>
    <t>COPI-independent Golgi-to-ER retrograde traffic</t>
  </si>
  <si>
    <t>R-MMU-74751</t>
  </si>
  <si>
    <t>Insulin receptor signalling cascade</t>
  </si>
  <si>
    <t>R-MMU-9013405</t>
  </si>
  <si>
    <t>RHOD GTPase cycle</t>
  </si>
  <si>
    <t>R-MMU-3858494</t>
  </si>
  <si>
    <t>Beta-catenin independent WNT signaling</t>
  </si>
  <si>
    <t>R-MMU-2262752</t>
  </si>
  <si>
    <t>Cellular responses to stress</t>
  </si>
  <si>
    <t>Cebpb/Psmb8/Psmb9/Tubb6/Egln3/Hspb8</t>
  </si>
  <si>
    <t>R-MMU-453279</t>
  </si>
  <si>
    <t>Mitotic G1 phase and G1/S transition</t>
  </si>
  <si>
    <t>R-MMU-1266738</t>
  </si>
  <si>
    <t>Developmental Biology</t>
  </si>
  <si>
    <t>Itga5/Tubb6/Crmp1/Ppl/Reln/Sdc2</t>
  </si>
  <si>
    <t>R-MMU-3371497</t>
  </si>
  <si>
    <t>HSP90 chaperone cycle for steroid hormone receptors (SHR) in the presence of ligand</t>
  </si>
  <si>
    <t>R-MMU-5218859</t>
  </si>
  <si>
    <t>Regulated Necrosis</t>
  </si>
  <si>
    <t>R-MMU-983189</t>
  </si>
  <si>
    <t>Kinesins</t>
  </si>
  <si>
    <t>R-MMU-9013406</t>
  </si>
  <si>
    <t>RHOQ GTPase cycle</t>
  </si>
  <si>
    <t>R-MMU-418555</t>
  </si>
  <si>
    <t>G alpha (s) signalling events</t>
  </si>
  <si>
    <t>Itga5/Pde3b</t>
  </si>
  <si>
    <t>R-MMU-425407</t>
  </si>
  <si>
    <t>SLC-mediated transmembrane transport</t>
  </si>
  <si>
    <t>Slc10a6/Slc2a10/Slc27a6</t>
  </si>
  <si>
    <t>R-MMU-68882</t>
  </si>
  <si>
    <t>Mitotic Anaphase</t>
  </si>
  <si>
    <t>R-MMU-8980692</t>
  </si>
  <si>
    <t>RHOA GTPase cycle</t>
  </si>
  <si>
    <t>Arhgap28/Fam13a</t>
  </si>
  <si>
    <t>R-MMU-73887</t>
  </si>
  <si>
    <t>Death Receptor Signaling</t>
  </si>
  <si>
    <t>Tnfrsf1a/Tnfsf10</t>
  </si>
  <si>
    <t>R-MMU-913709</t>
  </si>
  <si>
    <t>O-linked glycosylation of mucins</t>
  </si>
  <si>
    <t>Galnt18</t>
  </si>
  <si>
    <t>R-MMU-448424</t>
  </si>
  <si>
    <t>Interleukin-17 signaling</t>
  </si>
  <si>
    <t>R-MMU-450294</t>
  </si>
  <si>
    <t>MAP kinase activation</t>
  </si>
  <si>
    <t>R-MMU-373080</t>
  </si>
  <si>
    <t>Class B/2 (Secretin family receptors)</t>
  </si>
  <si>
    <t>Ucn2</t>
  </si>
  <si>
    <t>R-MMU-5620924</t>
  </si>
  <si>
    <t>Intraflagellar transport</t>
  </si>
  <si>
    <t>R-MMU-75893</t>
  </si>
  <si>
    <t>TNF signaling</t>
  </si>
  <si>
    <t>R-MMU-917937</t>
  </si>
  <si>
    <t>Iron uptake and transport</t>
  </si>
  <si>
    <t>R-MMU-2555396</t>
  </si>
  <si>
    <t>Mitotic Metaphase and Anaphase</t>
  </si>
  <si>
    <t>R-MMU-388841</t>
  </si>
  <si>
    <t>Costimulation by the CD28 family</t>
  </si>
  <si>
    <t>R-MMU-199977</t>
  </si>
  <si>
    <t>ER to Golgi Anterograde Transport</t>
  </si>
  <si>
    <t>Col7a1/Tubb6</t>
  </si>
  <si>
    <t>R-MMU-69242</t>
  </si>
  <si>
    <t>S Phase</t>
  </si>
  <si>
    <t>R-MMU-187037</t>
  </si>
  <si>
    <t>Signaling by NTRK1 (TRKA)</t>
  </si>
  <si>
    <t>R-MMU-1257604</t>
  </si>
  <si>
    <t>PIP3 activates AKT signaling</t>
  </si>
  <si>
    <t>Kit/Psmb8/Psmb9</t>
  </si>
  <si>
    <t>R-MMU-2682334</t>
  </si>
  <si>
    <t>EPH-Ephrin signaling</t>
  </si>
  <si>
    <t>R-MMU-9006934</t>
  </si>
  <si>
    <t>Signaling by Receptor Tyrosine Kinases</t>
  </si>
  <si>
    <t>Hspb1/Kit/Pde3b/Dusp6/Axl</t>
  </si>
  <si>
    <t>R-MMU-174824</t>
  </si>
  <si>
    <t>Plasma lipoprotein assembly remodeling and clearance</t>
  </si>
  <si>
    <t>R-MMU-2995410</t>
  </si>
  <si>
    <t>Nuclear Envelope (NE) Reassembly</t>
  </si>
  <si>
    <t>R-MMU-201681</t>
  </si>
  <si>
    <t>TCF dependent signaling in response to WNT</t>
  </si>
  <si>
    <t>R-MMU-9663891</t>
  </si>
  <si>
    <t>Selective autophagy</t>
  </si>
  <si>
    <t>R-MMU-6794362</t>
  </si>
  <si>
    <t>Protein-protein interactions at synapses</t>
  </si>
  <si>
    <t>R-MMU-204005</t>
  </si>
  <si>
    <t>COPII-mediated vesicle transport</t>
  </si>
  <si>
    <t>R-MMU-9009391</t>
  </si>
  <si>
    <t>Extra-nuclear estrogen signaling</t>
  </si>
  <si>
    <t>Hspb1</t>
  </si>
  <si>
    <t>R-MMU-9711123</t>
  </si>
  <si>
    <t>Cellular response to chemical stress</t>
  </si>
  <si>
    <t>R-MMU-425366</t>
  </si>
  <si>
    <t>Transport of bile salts and organic acids metal ions and amine compounds</t>
  </si>
  <si>
    <t>Slc10a6</t>
  </si>
  <si>
    <t>R-MMU-5688426</t>
  </si>
  <si>
    <t>Deubiquitination</t>
  </si>
  <si>
    <t>R-MMU-69481</t>
  </si>
  <si>
    <t>G2/M Checkpoints</t>
  </si>
  <si>
    <t>R-MMU-1483255</t>
  </si>
  <si>
    <t>PI Metabolism</t>
  </si>
  <si>
    <t>R-MMU-8978868</t>
  </si>
  <si>
    <t>Fatty acid metabolism</t>
  </si>
  <si>
    <t>Acsl5/Fads2</t>
  </si>
  <si>
    <t>R-MMU-166520</t>
  </si>
  <si>
    <t>Signaling by NTRKs</t>
  </si>
  <si>
    <t>R-MMU-74752</t>
  </si>
  <si>
    <t>Signaling by Insulin receptor</t>
  </si>
  <si>
    <t>R-MMU-9006925</t>
  </si>
  <si>
    <t>Intracellular signaling by second messengers</t>
  </si>
  <si>
    <t>R-MMU-983712</t>
  </si>
  <si>
    <t>Ion channel transport</t>
  </si>
  <si>
    <t>R-MMU-948021</t>
  </si>
  <si>
    <t>Transport to the Golgi and subsequent modification</t>
  </si>
  <si>
    <t>R-MMU-3371556</t>
  </si>
  <si>
    <t>Cellular response to heat stress</t>
  </si>
  <si>
    <t>R-MMU-71387</t>
  </si>
  <si>
    <t>Metabolism of carbohydrates</t>
  </si>
  <si>
    <t>R-MMU-6809371</t>
  </si>
  <si>
    <t>Formation of the cornified envelope</t>
  </si>
  <si>
    <t>Ppl</t>
  </si>
  <si>
    <t>R-MMU-163125</t>
  </si>
  <si>
    <t>Post-translational modification: synthesis of GPI-anchored proteins</t>
  </si>
  <si>
    <t>Ly6e</t>
  </si>
  <si>
    <t>R-MMU-380320</t>
  </si>
  <si>
    <t>Recruitment of NuMA to mitotic centrosomes</t>
  </si>
  <si>
    <t>R-MMU-1483257</t>
  </si>
  <si>
    <t>Phospholipid metabolism</t>
  </si>
  <si>
    <t>Pik3r5/Etnppl</t>
  </si>
  <si>
    <t>R-MMU-2559583</t>
  </si>
  <si>
    <t>Cellular Senescence</t>
  </si>
  <si>
    <t>R-MMU-6807878</t>
  </si>
  <si>
    <t>COPI-mediated anterograde transport</t>
  </si>
  <si>
    <t>R-MMU-6811434</t>
  </si>
  <si>
    <t>COPI-dependent Golgi-to-ER retrograde traffic</t>
  </si>
  <si>
    <t>R-MMU-8878171</t>
  </si>
  <si>
    <t>Transcriptional regulation by RUNX1</t>
  </si>
  <si>
    <t>R-MMU-15869</t>
  </si>
  <si>
    <t>Metabolism of nucleotides</t>
  </si>
  <si>
    <t>R-MMU-156580</t>
  </si>
  <si>
    <t>Phase II - Conjugation of compounds</t>
  </si>
  <si>
    <t>R-MMU-5173105</t>
  </si>
  <si>
    <t>O-linked glycosylation</t>
  </si>
  <si>
    <t>R-MMU-6811558</t>
  </si>
  <si>
    <t>PI5P PP2A and IER3 Regulate PI3K/AKT Signaling</t>
  </si>
  <si>
    <t>R-MMU-109581</t>
  </si>
  <si>
    <t>Apoptosis</t>
  </si>
  <si>
    <t>R-MMU-9012999</t>
  </si>
  <si>
    <t>RHO GTPase cycle</t>
  </si>
  <si>
    <t>Arhgap28/Fam13a/Steap3/Rhobtb1</t>
  </si>
  <si>
    <t>R-MMU-2132295</t>
  </si>
  <si>
    <t>MHC class II antigen presentation</t>
  </si>
  <si>
    <t>R-MMU-9006931</t>
  </si>
  <si>
    <t>Signaling by Nuclear Receptors</t>
  </si>
  <si>
    <t>Hspb1/Dhrs3</t>
  </si>
  <si>
    <t>R-MMU-199418</t>
  </si>
  <si>
    <t>Negative regulation of the PI3K/AKT network</t>
  </si>
  <si>
    <t>R-MMU-9648025</t>
  </si>
  <si>
    <t>EML4 and NUDC in mitotic spindle formation</t>
  </si>
  <si>
    <t>R-MMU-1483206</t>
  </si>
  <si>
    <t>Glycerophospholipid biosynthesis</t>
  </si>
  <si>
    <t>R-MMU-2500257</t>
  </si>
  <si>
    <t>Resolution of Sister Chromatid Cohesion</t>
  </si>
  <si>
    <t>R-MMU-195721</t>
  </si>
  <si>
    <t>Signaling by WNT</t>
  </si>
  <si>
    <t>R-MMU-1632852</t>
  </si>
  <si>
    <t>Macroautophagy</t>
  </si>
  <si>
    <t>R-MMU-9612973</t>
  </si>
  <si>
    <t>Autophagy</t>
  </si>
  <si>
    <t>R-MMU-983231</t>
  </si>
  <si>
    <t>Factors involved in megakaryocyte development and platelet production</t>
  </si>
  <si>
    <t>R-MMU-8856688</t>
  </si>
  <si>
    <t>Golgi-to-ER retrograde transport</t>
  </si>
  <si>
    <t>R-MMU-5663220</t>
  </si>
  <si>
    <t>RHO GTPases Activate Formins</t>
  </si>
  <si>
    <t>R-MMU-5357801</t>
  </si>
  <si>
    <t>Programmed Cell Death</t>
  </si>
  <si>
    <t>R-MMU-446203</t>
  </si>
  <si>
    <t>Asparagine N-linked glycosylation</t>
  </si>
  <si>
    <t>R-MMU-6805567</t>
  </si>
  <si>
    <t>Keratinization</t>
  </si>
  <si>
    <t>R-MMU-68886</t>
  </si>
  <si>
    <t>M Phase</t>
  </si>
  <si>
    <t>R-MMU-69620</t>
  </si>
  <si>
    <t>Cell Cycle Checkpoints</t>
  </si>
  <si>
    <t>R-MMU-8939211</t>
  </si>
  <si>
    <t>ESR-mediated signaling</t>
  </si>
  <si>
    <t>R-MMU-73894</t>
  </si>
  <si>
    <t>DNA Repair</t>
  </si>
  <si>
    <t>R-MMU-9013149</t>
  </si>
  <si>
    <t>RAC1 GTPase cycle</t>
  </si>
  <si>
    <t>Fam13a</t>
  </si>
  <si>
    <t>R-MMU-6811442</t>
  </si>
  <si>
    <t>Intra-Golgi and retrograde Golgi-to-ER traffic</t>
  </si>
  <si>
    <t>R-MMU-5617833</t>
  </si>
  <si>
    <t>Cilium Assembly</t>
  </si>
  <si>
    <t>R-MMU-68877</t>
  </si>
  <si>
    <t>Mitotic Prometaphase</t>
  </si>
  <si>
    <t>R-MMU-416476</t>
  </si>
  <si>
    <t>G alpha (q) signalling events</t>
  </si>
  <si>
    <t>R-MMU-211859</t>
  </si>
  <si>
    <t>Biological oxidations</t>
  </si>
  <si>
    <t>R-MMU-1852241</t>
  </si>
  <si>
    <t>Organelle biogenesis and maintenance</t>
  </si>
  <si>
    <t>R-MMU-69278</t>
  </si>
  <si>
    <t>Cell Cycle Mitotic</t>
  </si>
  <si>
    <t>R-MMU-195258</t>
  </si>
  <si>
    <t>RHO GTPase Effectors</t>
  </si>
  <si>
    <t>R-MMU-500792</t>
  </si>
  <si>
    <t>GPCR ligand binding</t>
  </si>
  <si>
    <t>Ucn2/Gpr143</t>
  </si>
  <si>
    <t>R-MMU-418594</t>
  </si>
  <si>
    <t>G alpha (i) signalling events</t>
  </si>
  <si>
    <t>R-MMU-3700989</t>
  </si>
  <si>
    <t>Transcriptional Regulation by TP53</t>
  </si>
  <si>
    <t>R-MMU-373076</t>
  </si>
  <si>
    <t>Class A/1 (Rhodopsin-like receptors)</t>
  </si>
  <si>
    <t>H2-M3/H2-Q4/H2-Q7/H2-T23/Tap1/H2-Q6</t>
  </si>
  <si>
    <t>H2-M3/H2-Q4/H2-Q7/H2-T23/Psmb8/Psmb9/Tap1/H2-Q6</t>
  </si>
  <si>
    <t>H2-M3/H2-Q4/H2-Q7/H2-T23/H2-Q6</t>
  </si>
  <si>
    <t>Eif2ak2/Il15ra/Il6ra/Irf9/Isg15/Nlrc5/Oasl1/Psmb8/Psmb9/Socs3/Tnfrsf1a/Tnfsf11/Trim25/Usp18/Tnfrsf1b</t>
  </si>
  <si>
    <t>H2-M3/H2-Q4/H2-Q7/H2-T23/Vav3/H2-Q6</t>
  </si>
  <si>
    <t>Eif2ak2/Irf9/Isg15/Oasl1/Socs3/Trim25/Usp18</t>
  </si>
  <si>
    <t>H2-M3/H2-Q4/H2-Q7/H2-T23/Ifitm3/H2-Q6</t>
  </si>
  <si>
    <t>Col7a1/Col13a1/Col6a1/Col6a2</t>
  </si>
  <si>
    <t>Dtx3l/H2-M3/H2-Q4/H2-Q7/H2-T23/Herc6/Psmb8/Psmb9/Socs3/Tap1/H2-Q6</t>
  </si>
  <si>
    <t>Col7a1/Klk7/Timp1/Col13a1/Col6a1/Col6a2</t>
  </si>
  <si>
    <t>Eif2ak2/Isg15/Oasl1/Trim25/Usp18</t>
  </si>
  <si>
    <t>Apoe/Apol9b/C4b/Shisa5/Timp1</t>
  </si>
  <si>
    <t>Kcnk10/Kcnk2</t>
  </si>
  <si>
    <t>Nlrc5/Usp18</t>
  </si>
  <si>
    <t>Col7a1/Col6a1/Col6a2</t>
  </si>
  <si>
    <t>R-MMU-419037</t>
  </si>
  <si>
    <t>NCAM1 interactions</t>
  </si>
  <si>
    <t>Col6a1/Col6a2</t>
  </si>
  <si>
    <t>Il15ra/Il6ra/Nlrc5/Psmb8/Psmb9/Socs3/Usp18</t>
  </si>
  <si>
    <t>Nlrc5/Psmb8/Psmb9/Usp18</t>
  </si>
  <si>
    <t>Il6ra/Socs3</t>
  </si>
  <si>
    <t>Eif2ak2/Isg15/Trim25</t>
  </si>
  <si>
    <t>Lgals3bp/Serpina3i/Serping1/Timp1</t>
  </si>
  <si>
    <t>Slc10a6/Slc39a14/Slc6a7</t>
  </si>
  <si>
    <t>Irf7/Trim56</t>
  </si>
  <si>
    <t>R-MMU-375165</t>
  </si>
  <si>
    <t>NCAM signaling for neurite out-growth</t>
  </si>
  <si>
    <t>Irf7/Nlrc5/Usp18</t>
  </si>
  <si>
    <t>Apoe/Apol9b</t>
  </si>
  <si>
    <t>R-MMU-4085001</t>
  </si>
  <si>
    <t>Sialic acid metabolism</t>
  </si>
  <si>
    <t>St8sia5/St3gal1</t>
  </si>
  <si>
    <t>C4b/Serping1</t>
  </si>
  <si>
    <t>R-MMU-3000178</t>
  </si>
  <si>
    <t>ECM proteoglycans</t>
  </si>
  <si>
    <t>Kcnk10/Kcnk2/Hcn1</t>
  </si>
  <si>
    <t>Apoe/Folr2/Parp14/Parp9</t>
  </si>
  <si>
    <t>R-MMU-186797</t>
  </si>
  <si>
    <t>Signaling by PDGF</t>
  </si>
  <si>
    <t>Lgals3bp/Serpina3i/Serping1/Timp1/Vav3</t>
  </si>
  <si>
    <t>Folr2/Parp14/Parp9</t>
  </si>
  <si>
    <t>R-MMU-844456</t>
  </si>
  <si>
    <t>The NLRP3 inflammasome</t>
  </si>
  <si>
    <t>Panx1</t>
  </si>
  <si>
    <t>R-MMU-9840309</t>
  </si>
  <si>
    <t>Glycosphingolipid biosynthesis</t>
  </si>
  <si>
    <t>B3galnt1</t>
  </si>
  <si>
    <t>St3gal1/Galnt18</t>
  </si>
  <si>
    <t>R-MMU-435354</t>
  </si>
  <si>
    <t>Zinc transporters</t>
  </si>
  <si>
    <t>Slc39a14</t>
  </si>
  <si>
    <t>R-MMU-8963693</t>
  </si>
  <si>
    <t>Aspartate and asparagine metabolism</t>
  </si>
  <si>
    <t>Naalad2</t>
  </si>
  <si>
    <t>Psmb8/Psmb9/Vav3</t>
  </si>
  <si>
    <t>Ndst4/Papss2/St3gal1</t>
  </si>
  <si>
    <t>R-MMU-3134975</t>
  </si>
  <si>
    <t>Regulation of innate immune responses to cytosolic DNA</t>
  </si>
  <si>
    <t>Trim56</t>
  </si>
  <si>
    <t>R-MMU-446219</t>
  </si>
  <si>
    <t>Synthesis of substrates in N-glycan biosythesis</t>
  </si>
  <si>
    <t>R-MMU-75109</t>
  </si>
  <si>
    <t>Triglyceride biosynthesis</t>
  </si>
  <si>
    <t>Agmo</t>
  </si>
  <si>
    <t>Mgst2/Papss2/Maob/Aldh1b1</t>
  </si>
  <si>
    <t>R-MMU-622312</t>
  </si>
  <si>
    <t>Inflammasomes</t>
  </si>
  <si>
    <t>Dtx3l/Herc6/Psmb8/Psmb9/Socs3</t>
  </si>
  <si>
    <t>R-MMU-156584</t>
  </si>
  <si>
    <t>Cytosolic sulfonation of small molecules</t>
  </si>
  <si>
    <t>Papss2</t>
  </si>
  <si>
    <t>Fam13a/Vav3/Arhgap44</t>
  </si>
  <si>
    <t>Tnfrsf1a/Vav3/Tnfsf10</t>
  </si>
  <si>
    <t>R-MMU-196757</t>
  </si>
  <si>
    <t>Metabolism of folate and pterines</t>
  </si>
  <si>
    <t>Folr2</t>
  </si>
  <si>
    <t>R-MMU-977068</t>
  </si>
  <si>
    <t>Termination of O-glycan biosynthesis</t>
  </si>
  <si>
    <t>St3gal1</t>
  </si>
  <si>
    <t>R-MMU-446193</t>
  </si>
  <si>
    <t>Biosynthesis of the N-glycan precursor (dolichol lipid-linked oligosaccharide LLO) and transfer to a nascent protein</t>
  </si>
  <si>
    <t>R-MMU-442660</t>
  </si>
  <si>
    <t>Na+/Cl- dependent neurotransmitter transporters</t>
  </si>
  <si>
    <t>Slc6a7</t>
  </si>
  <si>
    <t>R-MMU-9018677</t>
  </si>
  <si>
    <t>Biosynthesis of DHA-derived SPMs</t>
  </si>
  <si>
    <t>Hpgd</t>
  </si>
  <si>
    <t>R-MMU-9018678</t>
  </si>
  <si>
    <t>Biosynthesis of specialized proresolving mediators (SPMs)</t>
  </si>
  <si>
    <t>C4b</t>
  </si>
  <si>
    <t>R-MMU-425410</t>
  </si>
  <si>
    <t>Metal ion SLC transporters</t>
  </si>
  <si>
    <t>R-MMU-5423646</t>
  </si>
  <si>
    <t>Aflatoxin activation and detoxification</t>
  </si>
  <si>
    <t>Mgst2</t>
  </si>
  <si>
    <t>Folr2/Ly6e</t>
  </si>
  <si>
    <t>Psmb8/Psmb9/Nox4</t>
  </si>
  <si>
    <t>R-MMU-9013148</t>
  </si>
  <si>
    <t>CDC42 GTPase cycle</t>
  </si>
  <si>
    <t>Vav3/Arhgap44</t>
  </si>
  <si>
    <t>Il6ra</t>
  </si>
  <si>
    <t>Apol9b</t>
  </si>
  <si>
    <t>R-MMU-8979227</t>
  </si>
  <si>
    <t>Triglyceride metabolism</t>
  </si>
  <si>
    <t>Vav3/Col6a1/Col6a2/Crmp1</t>
  </si>
  <si>
    <t>Psmb8/Psmb9/Naalad2/Slc6a7</t>
  </si>
  <si>
    <t>R-MMU-9748787</t>
  </si>
  <si>
    <t>Azathioprine ADME</t>
  </si>
  <si>
    <t>Vav3</t>
  </si>
  <si>
    <t>Mgst2/Papss2</t>
  </si>
  <si>
    <t>R-MMU-2022854</t>
  </si>
  <si>
    <t>Keratan sulfate biosynthesis</t>
  </si>
  <si>
    <t>Ndst4</t>
  </si>
  <si>
    <t>R-MMU-2871809</t>
  </si>
  <si>
    <t>FCERI mediated Ca+2 mobilization</t>
  </si>
  <si>
    <t>R-MMU-5218920</t>
  </si>
  <si>
    <t>VEGFR2 mediated vascular permeability</t>
  </si>
  <si>
    <t>R-MMU-2424491</t>
  </si>
  <si>
    <t>DAP12 signaling</t>
  </si>
  <si>
    <t>R-MMU-211945</t>
  </si>
  <si>
    <t>Phase I - Functionalization of compounds</t>
  </si>
  <si>
    <t>Maob/Aldh1b1</t>
  </si>
  <si>
    <t>R-MMU-2871796</t>
  </si>
  <si>
    <t>FCERI mediated MAPK activation</t>
  </si>
  <si>
    <t>R-MMU-3299685</t>
  </si>
  <si>
    <t>Detoxification of Reactive Oxygen Species</t>
  </si>
  <si>
    <t>Nox4</t>
  </si>
  <si>
    <t>R-MMU-3928665</t>
  </si>
  <si>
    <t>EPH-ephrin mediated repulsion of cells</t>
  </si>
  <si>
    <t>R-MMU-1638074</t>
  </si>
  <si>
    <t>Keratan sulfate/keratin metabolism</t>
  </si>
  <si>
    <t>R-MMU-6814122</t>
  </si>
  <si>
    <t>Cooperation of PDCL (PhLP1) and TRiC/CCT in G-protein beta folding</t>
  </si>
  <si>
    <t>Rgs7</t>
  </si>
  <si>
    <t>R-MMU-390466</t>
  </si>
  <si>
    <t>Chaperonin-mediated protein folding</t>
  </si>
  <si>
    <t>R-MMU-391251</t>
  </si>
  <si>
    <t>Protein folding</t>
  </si>
  <si>
    <t>R-MMU-9696264</t>
  </si>
  <si>
    <t>RND3 GTPase cycle</t>
  </si>
  <si>
    <t>Sema4f</t>
  </si>
  <si>
    <t>R-MMU-1660662</t>
  </si>
  <si>
    <t>Glycosphingolipid metabolism</t>
  </si>
  <si>
    <t>R-MMU-168643</t>
  </si>
  <si>
    <t>Nucleotide-binding domain leucine rich repeat containing receptor (NLR) signaling pathways</t>
  </si>
  <si>
    <t>Psmb8/Psmb9/Socs3</t>
  </si>
  <si>
    <t>Kcnk10/Kcnk2/Panx1/Hcn1</t>
  </si>
  <si>
    <t>R-MMU-193648</t>
  </si>
  <si>
    <t>NRAGE signals death through JNK</t>
  </si>
  <si>
    <t>Cebpb/Hspb8/Psmb8/Psmb9/Nox4</t>
  </si>
  <si>
    <t>R-MMU-2029482</t>
  </si>
  <si>
    <t>Regulation of actin dynamics for phagocytic cup formation</t>
  </si>
  <si>
    <t>Col7a1/St8sia5/St3gal1</t>
  </si>
  <si>
    <t>Il6ra/Psmb8/Psmb9</t>
  </si>
  <si>
    <t>R-MMU-204998</t>
  </si>
  <si>
    <t>Cell death signalling via NRAGE NRIF and NADE</t>
  </si>
  <si>
    <t>R-MMU-9013408</t>
  </si>
  <si>
    <t>RHOG GTPase cycle</t>
  </si>
  <si>
    <t>R-MMU-416482</t>
  </si>
  <si>
    <t>G alpha (12/13) signalling events</t>
  </si>
  <si>
    <t>R-MMU-2029480</t>
  </si>
  <si>
    <t>Fcgamma receptor (FCGR) dependent phagocytosis</t>
  </si>
  <si>
    <t>Fam13a/Vav3/Sema4f/Arhgap44</t>
  </si>
  <si>
    <t>R-MMU-428157</t>
  </si>
  <si>
    <t>Sphingolipid metabolism</t>
  </si>
  <si>
    <t>R-MMU-193704</t>
  </si>
  <si>
    <t>p75 NTR receptor-mediated signalling</t>
  </si>
  <si>
    <t>R-MMU-9013404</t>
  </si>
  <si>
    <t>RAC2 GTPase cycle</t>
  </si>
  <si>
    <t>R-MMU-9748784</t>
  </si>
  <si>
    <t>Drug ADME</t>
  </si>
  <si>
    <t>Vav3/Col6a1/Col6a2</t>
  </si>
  <si>
    <t>Rgs20/Rgs7</t>
  </si>
  <si>
    <t>H2-Q4/H2-Q7/H2-Q6</t>
  </si>
  <si>
    <t>H2-Q4/H2-Q7/Psmb8/H2-Q6</t>
  </si>
  <si>
    <t>H2-Q4/H2-Q7/Icam1/H2-Q6</t>
  </si>
  <si>
    <t>Dtx3l/H2-Q4/H2-Q7/Herc6/Psmb8/H2-Q6</t>
  </si>
  <si>
    <t>Gli3/Psmb8</t>
  </si>
  <si>
    <t>Cd44/Icam1</t>
  </si>
  <si>
    <t>Cd44/Icam1/A2m</t>
  </si>
  <si>
    <t>Cd44/Cd74</t>
  </si>
  <si>
    <t>Il1r1/Osmr/Psmb8/Tnfrsf1a</t>
  </si>
  <si>
    <t>Psmb8/Tnfrsf1a</t>
  </si>
  <si>
    <t>Il1r1/Psmb8</t>
  </si>
  <si>
    <t>Il1r1/Osmr/Psmb8</t>
  </si>
  <si>
    <t>Cd44/A2m</t>
  </si>
  <si>
    <t>R-MMU-2160916</t>
  </si>
  <si>
    <t>Hyaluronan uptake and degradation</t>
  </si>
  <si>
    <t>Cd44</t>
  </si>
  <si>
    <t>Cd44/Cd74/A2m/Serpina3i</t>
  </si>
  <si>
    <t>Dtx3l/Herc6/Psmb8</t>
  </si>
  <si>
    <t>C4b/Shisa5</t>
  </si>
  <si>
    <t>A2m/Serpina3i</t>
  </si>
  <si>
    <t>Cd44/Ndst3</t>
  </si>
  <si>
    <t>Osmr</t>
  </si>
  <si>
    <t>Parp14</t>
  </si>
  <si>
    <t>A2m</t>
  </si>
  <si>
    <t>Ndst3</t>
  </si>
  <si>
    <t>Psmb8</t>
  </si>
  <si>
    <t>Cd74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</si>
</sst>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ptos Narrow"/>
      <family val="2"/>
      <scheme val="minor"/>
    </font>
    <font>
      <b/>
      <sz val="11"/>
      <color rgb="FF000000"/>
      <name val="Calibri"/>
      <scheme val="minor"/>
    </font>
    <font>
      <b/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Sans"/>
    </font>
    <font>
      <b/>
      <sz val="10"/>
      <color rgb="FF000000"/>
      <name val="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BD4A9-240F-46FB-9CF6-132A0CC06D09}">
  <dimension ref="A1:C23"/>
  <sheetViews>
    <sheetView tabSelected="1" workbookViewId="0"/>
  </sheetViews>
  <sheetFormatPr defaultColWidth="9" defaultRowHeight="15"/>
  <cols>
    <col min="1" max="1" width="41.28515625" customWidth="1"/>
    <col min="2" max="2" width="42.5703125" customWidth="1"/>
  </cols>
  <sheetData>
    <row r="1" spans="1:3" ht="45.75">
      <c r="A1" s="1" t="s">
        <v>0</v>
      </c>
    </row>
    <row r="5" spans="1:3">
      <c r="A5" s="2" t="s">
        <v>1</v>
      </c>
      <c r="B5" s="3" t="s">
        <v>2</v>
      </c>
      <c r="C5" s="3"/>
    </row>
    <row r="6" spans="1:3">
      <c r="A6" s="4" t="s">
        <v>3</v>
      </c>
      <c r="B6" s="3" t="s">
        <v>4</v>
      </c>
      <c r="C6" s="3"/>
    </row>
    <row r="7" spans="1:3">
      <c r="A7" s="2" t="s">
        <v>5</v>
      </c>
      <c r="B7" s="5" t="s">
        <v>6</v>
      </c>
      <c r="C7" s="5" t="s">
        <v>7</v>
      </c>
    </row>
    <row r="8" spans="1:3">
      <c r="A8" s="3" t="s">
        <v>8</v>
      </c>
      <c r="B8" s="3" t="s">
        <v>9</v>
      </c>
      <c r="C8" s="3" t="s">
        <v>10</v>
      </c>
    </row>
    <row r="9" spans="1:3">
      <c r="A9" s="5" t="s">
        <v>11</v>
      </c>
      <c r="B9" s="3"/>
      <c r="C9" s="5"/>
    </row>
    <row r="10" spans="1:3">
      <c r="A10" s="3" t="s">
        <v>12</v>
      </c>
      <c r="B10" s="3"/>
      <c r="C10" s="3"/>
    </row>
    <row r="11" spans="1:3">
      <c r="A11" s="3" t="s">
        <v>13</v>
      </c>
      <c r="B11" s="3"/>
      <c r="C11" s="3"/>
    </row>
    <row r="12" spans="1:3">
      <c r="A12" s="3" t="s">
        <v>14</v>
      </c>
      <c r="B12" s="3"/>
      <c r="C12" s="3"/>
    </row>
    <row r="13" spans="1:3">
      <c r="A13" s="5" t="s">
        <v>15</v>
      </c>
      <c r="B13" s="3"/>
      <c r="C13" s="3"/>
    </row>
    <row r="14" spans="1:3">
      <c r="A14" s="6" t="s">
        <v>16</v>
      </c>
      <c r="B14" s="3" t="s">
        <v>17</v>
      </c>
      <c r="C14" s="3"/>
    </row>
    <row r="15" spans="1:3">
      <c r="A15" s="6" t="s">
        <v>7</v>
      </c>
      <c r="B15" s="3" t="s">
        <v>18</v>
      </c>
      <c r="C15" s="3"/>
    </row>
    <row r="16" spans="1:3">
      <c r="A16" s="3" t="s">
        <v>19</v>
      </c>
      <c r="B16" s="3" t="s">
        <v>20</v>
      </c>
      <c r="C16" s="3"/>
    </row>
    <row r="17" spans="1:3">
      <c r="A17" s="3" t="s">
        <v>21</v>
      </c>
      <c r="B17" s="3" t="s">
        <v>22</v>
      </c>
      <c r="C17" s="3"/>
    </row>
    <row r="18" spans="1:3">
      <c r="A18" s="3" t="s">
        <v>23</v>
      </c>
      <c r="B18" s="3" t="s">
        <v>24</v>
      </c>
      <c r="C18" s="3"/>
    </row>
    <row r="19" spans="1:3">
      <c r="A19" s="3" t="s">
        <v>25</v>
      </c>
      <c r="B19" s="3" t="s">
        <v>26</v>
      </c>
      <c r="C19" s="3"/>
    </row>
    <row r="20" spans="1:3">
      <c r="A20" s="3" t="s">
        <v>27</v>
      </c>
      <c r="B20" s="3" t="s">
        <v>28</v>
      </c>
      <c r="C20" s="3"/>
    </row>
    <row r="21" spans="1:3">
      <c r="A21" s="3" t="s">
        <v>29</v>
      </c>
      <c r="B21" s="3" t="s">
        <v>30</v>
      </c>
      <c r="C21" s="3"/>
    </row>
    <row r="22" spans="1:3">
      <c r="A22" s="3" t="s">
        <v>31</v>
      </c>
      <c r="B22" s="3" t="s">
        <v>32</v>
      </c>
      <c r="C22" s="3"/>
    </row>
    <row r="23" spans="1:3">
      <c r="A23" s="4" t="s">
        <v>33</v>
      </c>
      <c r="B23" s="3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0A4B1-154A-4917-934E-AE01355DC21D}">
  <dimension ref="A1:J392"/>
  <sheetViews>
    <sheetView workbookViewId="0"/>
  </sheetViews>
  <sheetFormatPr defaultRowHeight="15"/>
  <sheetData>
    <row r="1" spans="1:10">
      <c r="A1" t="s">
        <v>16</v>
      </c>
      <c r="B1" t="s">
        <v>7</v>
      </c>
      <c r="C1" t="str">
        <f>"GeneRatio"</f>
        <v>GeneRatio</v>
      </c>
      <c r="D1" t="str">
        <f>"BgRatio"</f>
        <v>BgRatio</v>
      </c>
      <c r="E1" t="s">
        <v>23</v>
      </c>
      <c r="F1" t="s">
        <v>25</v>
      </c>
      <c r="G1" t="s">
        <v>27</v>
      </c>
      <c r="H1" t="s">
        <v>29</v>
      </c>
      <c r="I1" t="s">
        <v>31</v>
      </c>
      <c r="J1" t="s">
        <v>33</v>
      </c>
    </row>
    <row r="2" spans="1:10">
      <c r="A2" s="7" t="s">
        <v>35</v>
      </c>
      <c r="B2" s="7" t="s">
        <v>36</v>
      </c>
      <c r="C2" s="7" t="str">
        <f>"6/105"</f>
        <v>6/105</v>
      </c>
      <c r="D2" s="7" t="str">
        <f>"33/8582"</f>
        <v>33/8582</v>
      </c>
      <c r="E2" s="7">
        <v>2.4611905963182799E-6</v>
      </c>
      <c r="F2" s="7">
        <v>9.6232552316044702E-4</v>
      </c>
      <c r="G2" s="7">
        <v>8.8343788773108801E-4</v>
      </c>
      <c r="H2" s="7" t="s">
        <v>37</v>
      </c>
      <c r="I2" s="7">
        <v>6</v>
      </c>
      <c r="J2" s="7" t="str">
        <f t="shared" ref="J2:J65" si="0">IF(F2&lt;0.05,"*","")</f>
        <v>*</v>
      </c>
    </row>
    <row r="3" spans="1:10">
      <c r="A3" s="7" t="s">
        <v>38</v>
      </c>
      <c r="B3" s="7" t="s">
        <v>39</v>
      </c>
      <c r="C3" s="7" t="str">
        <f>"6/105"</f>
        <v>6/105</v>
      </c>
      <c r="D3" s="7" t="str">
        <f>"40/8582"</f>
        <v>40/8582</v>
      </c>
      <c r="E3" s="7">
        <v>7.9578515250394894E-6</v>
      </c>
      <c r="F3" s="7">
        <v>1.14709911636313E-3</v>
      </c>
      <c r="G3" s="7">
        <v>1.0530644734952899E-3</v>
      </c>
      <c r="H3" s="7" t="s">
        <v>37</v>
      </c>
      <c r="I3" s="7">
        <v>6</v>
      </c>
      <c r="J3" s="7" t="str">
        <f t="shared" si="0"/>
        <v>*</v>
      </c>
    </row>
    <row r="4" spans="1:10">
      <c r="A4" s="7" t="s">
        <v>40</v>
      </c>
      <c r="B4" s="7" t="s">
        <v>41</v>
      </c>
      <c r="C4" s="7" t="str">
        <f>"5/105"</f>
        <v>5/105</v>
      </c>
      <c r="D4" s="7" t="str">
        <f>"24/8582"</f>
        <v>24/8582</v>
      </c>
      <c r="E4" s="7">
        <v>8.8012719925559695E-6</v>
      </c>
      <c r="F4" s="7">
        <v>1.14709911636313E-3</v>
      </c>
      <c r="G4" s="7">
        <v>1.0530644734952899E-3</v>
      </c>
      <c r="H4" s="7" t="s">
        <v>42</v>
      </c>
      <c r="I4" s="7">
        <v>5</v>
      </c>
      <c r="J4" s="7" t="str">
        <f t="shared" si="0"/>
        <v>*</v>
      </c>
    </row>
    <row r="5" spans="1:10">
      <c r="A5" s="7" t="s">
        <v>43</v>
      </c>
      <c r="B5" s="7" t="s">
        <v>44</v>
      </c>
      <c r="C5" s="7" t="str">
        <f>"8/105"</f>
        <v>8/105</v>
      </c>
      <c r="D5" s="7" t="str">
        <f>"91/8582"</f>
        <v>91/8582</v>
      </c>
      <c r="E5" s="7">
        <v>1.4093485000671399E-5</v>
      </c>
      <c r="F5" s="7">
        <v>1.37763815881563E-3</v>
      </c>
      <c r="G5" s="7">
        <v>1.26470483821814E-3</v>
      </c>
      <c r="H5" s="7" t="s">
        <v>45</v>
      </c>
      <c r="I5" s="7">
        <v>8</v>
      </c>
      <c r="J5" s="7" t="str">
        <f t="shared" si="0"/>
        <v>*</v>
      </c>
    </row>
    <row r="6" spans="1:10">
      <c r="A6" s="7" t="s">
        <v>46</v>
      </c>
      <c r="B6" s="8" t="s">
        <v>47</v>
      </c>
      <c r="C6" s="7" t="str">
        <f>"17/105"</f>
        <v>17/105</v>
      </c>
      <c r="D6" s="7" t="str">
        <f>"447/8582"</f>
        <v>447/8582</v>
      </c>
      <c r="E6" s="7">
        <v>2.6380044421611698E-5</v>
      </c>
      <c r="F6" s="7">
        <v>2.06291947377003E-3</v>
      </c>
      <c r="G6" s="7">
        <v>1.8938095047935999E-3</v>
      </c>
      <c r="H6" s="7" t="s">
        <v>48</v>
      </c>
      <c r="I6" s="7">
        <v>17</v>
      </c>
      <c r="J6" s="7" t="str">
        <f t="shared" si="0"/>
        <v>*</v>
      </c>
    </row>
    <row r="7" spans="1:10">
      <c r="A7" s="7" t="s">
        <v>49</v>
      </c>
      <c r="B7" s="7" t="s">
        <v>50</v>
      </c>
      <c r="C7" s="7" t="str">
        <f>"8/105"</f>
        <v>8/105</v>
      </c>
      <c r="D7" s="7" t="str">
        <f>"114/8582"</f>
        <v>114/8582</v>
      </c>
      <c r="E7" s="7">
        <v>7.2389077962960402E-5</v>
      </c>
      <c r="F7" s="7">
        <v>4.7173549139195902E-3</v>
      </c>
      <c r="G7" s="7">
        <v>4.3306448395385097E-3</v>
      </c>
      <c r="H7" s="7" t="s">
        <v>51</v>
      </c>
      <c r="I7" s="7">
        <v>8</v>
      </c>
      <c r="J7" s="7" t="str">
        <f t="shared" si="0"/>
        <v>*</v>
      </c>
    </row>
    <row r="8" spans="1:10">
      <c r="A8" s="7" t="s">
        <v>52</v>
      </c>
      <c r="B8" s="7" t="s">
        <v>53</v>
      </c>
      <c r="C8" s="7" t="str">
        <f>"8/105"</f>
        <v>8/105</v>
      </c>
      <c r="D8" s="7" t="str">
        <f>"120/8582"</f>
        <v>120/8582</v>
      </c>
      <c r="E8" s="7">
        <v>1.04046392296007E-4</v>
      </c>
      <c r="F8" s="7">
        <v>5.8117341982483802E-3</v>
      </c>
      <c r="G8" s="7">
        <v>5.3353112440508704E-3</v>
      </c>
      <c r="H8" s="7" t="s">
        <v>51</v>
      </c>
      <c r="I8" s="7">
        <v>8</v>
      </c>
      <c r="J8" s="7" t="str">
        <f t="shared" si="0"/>
        <v>*</v>
      </c>
    </row>
    <row r="9" spans="1:10">
      <c r="A9" s="7" t="s">
        <v>54</v>
      </c>
      <c r="B9" s="7" t="s">
        <v>55</v>
      </c>
      <c r="C9" s="7" t="str">
        <f>"7/105"</f>
        <v>7/105</v>
      </c>
      <c r="D9" s="7" t="str">
        <f>"95/8582"</f>
        <v>95/8582</v>
      </c>
      <c r="E9" s="7">
        <v>1.5344471795789201E-4</v>
      </c>
      <c r="F9" s="7">
        <v>7.4996105901919503E-3</v>
      </c>
      <c r="G9" s="7">
        <v>6.8848222136369801E-3</v>
      </c>
      <c r="H9" s="7" t="s">
        <v>56</v>
      </c>
      <c r="I9" s="7">
        <v>7</v>
      </c>
      <c r="J9" s="7" t="str">
        <f t="shared" si="0"/>
        <v>*</v>
      </c>
    </row>
    <row r="10" spans="1:10">
      <c r="A10" s="7" t="s">
        <v>57</v>
      </c>
      <c r="B10" s="7" t="s">
        <v>58</v>
      </c>
      <c r="C10" s="7" t="str">
        <f>"8/105"</f>
        <v>8/105</v>
      </c>
      <c r="D10" s="7" t="str">
        <f>"131/8582"</f>
        <v>131/8582</v>
      </c>
      <c r="E10" s="7">
        <v>1.9175476348720299E-4</v>
      </c>
      <c r="F10" s="7">
        <v>8.33067916927736E-3</v>
      </c>
      <c r="G10" s="7">
        <v>7.6477630817702999E-3</v>
      </c>
      <c r="H10" s="7" t="s">
        <v>59</v>
      </c>
      <c r="I10" s="7">
        <v>8</v>
      </c>
      <c r="J10" s="7" t="str">
        <f t="shared" si="0"/>
        <v>*</v>
      </c>
    </row>
    <row r="11" spans="1:10">
      <c r="A11" s="7" t="s">
        <v>60</v>
      </c>
      <c r="B11" s="7" t="s">
        <v>61</v>
      </c>
      <c r="C11" s="7" t="str">
        <f>"4/105"</f>
        <v>4/105</v>
      </c>
      <c r="D11" s="7" t="str">
        <f>"28/8582"</f>
        <v>28/8582</v>
      </c>
      <c r="E11" s="7">
        <v>3.45571690033242E-4</v>
      </c>
      <c r="F11" s="7">
        <v>1.3511853080299801E-2</v>
      </c>
      <c r="G11" s="7">
        <v>1.2404204873824799E-2</v>
      </c>
      <c r="H11" s="7" t="s">
        <v>62</v>
      </c>
      <c r="I11" s="7">
        <v>4</v>
      </c>
      <c r="J11" s="7" t="str">
        <f t="shared" si="0"/>
        <v>*</v>
      </c>
    </row>
    <row r="12" spans="1:10">
      <c r="A12" s="7" t="s">
        <v>63</v>
      </c>
      <c r="B12" s="7" t="s">
        <v>64</v>
      </c>
      <c r="C12" s="7" t="str">
        <f>"12/105"</f>
        <v>12/105</v>
      </c>
      <c r="D12" s="7" t="str">
        <f>"342/8582"</f>
        <v>342/8582</v>
      </c>
      <c r="E12" s="7">
        <v>9.1776009436925297E-4</v>
      </c>
      <c r="F12" s="7">
        <v>2.76033997614137E-2</v>
      </c>
      <c r="G12" s="7">
        <v>2.5340582362746202E-2</v>
      </c>
      <c r="H12" s="7" t="s">
        <v>65</v>
      </c>
      <c r="I12" s="7">
        <v>12</v>
      </c>
      <c r="J12" s="7" t="str">
        <f t="shared" si="0"/>
        <v>*</v>
      </c>
    </row>
    <row r="13" spans="1:10">
      <c r="A13" s="7" t="s">
        <v>66</v>
      </c>
      <c r="B13" s="7" t="s">
        <v>67</v>
      </c>
      <c r="C13" s="7" t="str">
        <f>"6/105"</f>
        <v>6/105</v>
      </c>
      <c r="D13" s="7" t="str">
        <f>"91/8582"</f>
        <v>91/8582</v>
      </c>
      <c r="E13" s="7">
        <v>8.3527678835381997E-4</v>
      </c>
      <c r="F13" s="7">
        <v>2.76033997614137E-2</v>
      </c>
      <c r="G13" s="7">
        <v>2.5340582362746202E-2</v>
      </c>
      <c r="H13" s="7" t="s">
        <v>68</v>
      </c>
      <c r="I13" s="7">
        <v>6</v>
      </c>
      <c r="J13" s="7" t="str">
        <f t="shared" si="0"/>
        <v>*</v>
      </c>
    </row>
    <row r="14" spans="1:10">
      <c r="A14" s="7" t="s">
        <v>69</v>
      </c>
      <c r="B14" s="7" t="s">
        <v>70</v>
      </c>
      <c r="C14" s="7" t="str">
        <f>"5/105"</f>
        <v>5/105</v>
      </c>
      <c r="D14" s="7" t="str">
        <f>"61/8582"</f>
        <v>61/8582</v>
      </c>
      <c r="E14" s="7">
        <v>8.6062843569730495E-4</v>
      </c>
      <c r="F14" s="7">
        <v>2.76033997614137E-2</v>
      </c>
      <c r="G14" s="7">
        <v>2.5340582362746202E-2</v>
      </c>
      <c r="H14" s="7" t="s">
        <v>42</v>
      </c>
      <c r="I14" s="7">
        <v>5</v>
      </c>
      <c r="J14" s="7" t="str">
        <f t="shared" si="0"/>
        <v>*</v>
      </c>
    </row>
    <row r="15" spans="1:10">
      <c r="A15" s="7" t="s">
        <v>71</v>
      </c>
      <c r="B15" s="7" t="s">
        <v>72</v>
      </c>
      <c r="C15" s="7" t="str">
        <f>"4/105"</f>
        <v>4/105</v>
      </c>
      <c r="D15" s="7" t="str">
        <f>"42/8582"</f>
        <v>42/8582</v>
      </c>
      <c r="E15" s="7">
        <v>1.6568079284160599E-3</v>
      </c>
      <c r="F15" s="7">
        <v>4.6272278572191503E-2</v>
      </c>
      <c r="G15" s="7">
        <v>4.2479060420291502E-2</v>
      </c>
      <c r="H15" s="7" t="s">
        <v>73</v>
      </c>
      <c r="I15" s="7">
        <v>4</v>
      </c>
      <c r="J15" s="7" t="str">
        <f t="shared" si="0"/>
        <v>*</v>
      </c>
    </row>
    <row r="16" spans="1:10">
      <c r="A16" t="s">
        <v>74</v>
      </c>
      <c r="B16" t="s">
        <v>75</v>
      </c>
      <c r="C16" t="str">
        <f>"4/105"</f>
        <v>4/105</v>
      </c>
      <c r="D16" t="str">
        <f>"46/8582"</f>
        <v>46/8582</v>
      </c>
      <c r="E16">
        <v>2.32687471467886E-3</v>
      </c>
      <c r="F16">
        <v>5.6863000839964699E-2</v>
      </c>
      <c r="G16">
        <v>5.2201597217466603E-2</v>
      </c>
      <c r="H16" t="s">
        <v>73</v>
      </c>
      <c r="I16">
        <v>4</v>
      </c>
      <c r="J16" t="str">
        <f t="shared" si="0"/>
        <v/>
      </c>
    </row>
    <row r="17" spans="1:10">
      <c r="A17" t="s">
        <v>76</v>
      </c>
      <c r="B17" t="s">
        <v>77</v>
      </c>
      <c r="C17" t="str">
        <f>"3/105"</f>
        <v>3/105</v>
      </c>
      <c r="D17" t="str">
        <f>"22/8582"</f>
        <v>22/8582</v>
      </c>
      <c r="E17">
        <v>2.31419818846125E-3</v>
      </c>
      <c r="F17">
        <v>5.6863000839964699E-2</v>
      </c>
      <c r="G17">
        <v>5.2201597217466603E-2</v>
      </c>
      <c r="H17" t="s">
        <v>78</v>
      </c>
      <c r="I17">
        <v>3</v>
      </c>
      <c r="J17" t="str">
        <f t="shared" si="0"/>
        <v/>
      </c>
    </row>
    <row r="18" spans="1:10">
      <c r="A18" t="s">
        <v>79</v>
      </c>
      <c r="B18" t="s">
        <v>80</v>
      </c>
      <c r="C18" t="str">
        <f>"6/105"</f>
        <v>6/105</v>
      </c>
      <c r="D18" t="str">
        <f>"117/8582"</f>
        <v>117/8582</v>
      </c>
      <c r="E18">
        <v>3.03640336979164E-3</v>
      </c>
      <c r="F18">
        <v>6.9837277505207698E-2</v>
      </c>
      <c r="G18">
        <v>6.4112294061854494E-2</v>
      </c>
      <c r="H18" t="s">
        <v>81</v>
      </c>
      <c r="I18">
        <v>6</v>
      </c>
      <c r="J18" t="str">
        <f t="shared" si="0"/>
        <v/>
      </c>
    </row>
    <row r="19" spans="1:10">
      <c r="A19" t="s">
        <v>82</v>
      </c>
      <c r="B19" t="s">
        <v>83</v>
      </c>
      <c r="C19" t="str">
        <f>"3/105"</f>
        <v>3/105</v>
      </c>
      <c r="D19" t="str">
        <f>"25/8582"</f>
        <v>25/8582</v>
      </c>
      <c r="E19">
        <v>3.3655780732330699E-3</v>
      </c>
      <c r="F19">
        <v>7.31078348130072E-2</v>
      </c>
      <c r="G19">
        <v>6.7114744033478196E-2</v>
      </c>
      <c r="H19" t="s">
        <v>84</v>
      </c>
      <c r="I19">
        <v>3</v>
      </c>
      <c r="J19" t="str">
        <f t="shared" si="0"/>
        <v/>
      </c>
    </row>
    <row r="20" spans="1:10">
      <c r="A20" t="s">
        <v>85</v>
      </c>
      <c r="B20" t="s">
        <v>86</v>
      </c>
      <c r="C20" t="str">
        <f>"6/105"</f>
        <v>6/105</v>
      </c>
      <c r="D20" t="str">
        <f>"122/8582"</f>
        <v>122/8582</v>
      </c>
      <c r="E20">
        <v>3.7367735235786801E-3</v>
      </c>
      <c r="F20">
        <v>7.6898865669435004E-2</v>
      </c>
      <c r="G20">
        <v>7.0595001193370199E-2</v>
      </c>
      <c r="H20" t="s">
        <v>81</v>
      </c>
      <c r="I20">
        <v>6</v>
      </c>
      <c r="J20" t="str">
        <f t="shared" si="0"/>
        <v/>
      </c>
    </row>
    <row r="21" spans="1:10">
      <c r="A21" t="s">
        <v>87</v>
      </c>
      <c r="B21" t="s">
        <v>88</v>
      </c>
      <c r="C21" t="str">
        <f>"7/105"</f>
        <v>7/105</v>
      </c>
      <c r="D21" t="str">
        <f>"169/8582"</f>
        <v>169/8582</v>
      </c>
      <c r="E21">
        <v>4.5811911244047704E-3</v>
      </c>
      <c r="F21">
        <v>8.5393078752542803E-2</v>
      </c>
      <c r="G21">
        <v>7.8392892326334895E-2</v>
      </c>
      <c r="H21" t="s">
        <v>89</v>
      </c>
      <c r="I21">
        <v>7</v>
      </c>
      <c r="J21" t="str">
        <f t="shared" si="0"/>
        <v/>
      </c>
    </row>
    <row r="22" spans="1:10">
      <c r="A22" t="s">
        <v>90</v>
      </c>
      <c r="B22" t="s">
        <v>91</v>
      </c>
      <c r="C22" t="str">
        <f>"5/105"</f>
        <v>5/105</v>
      </c>
      <c r="D22" t="str">
        <f>"89/8582"</f>
        <v>89/8582</v>
      </c>
      <c r="E22">
        <v>4.5863290378603599E-3</v>
      </c>
      <c r="F22">
        <v>8.5393078752542803E-2</v>
      </c>
      <c r="G22">
        <v>7.8392892326334895E-2</v>
      </c>
      <c r="H22" t="s">
        <v>92</v>
      </c>
      <c r="I22">
        <v>5</v>
      </c>
      <c r="J22" t="str">
        <f t="shared" si="0"/>
        <v/>
      </c>
    </row>
    <row r="23" spans="1:10">
      <c r="A23" t="s">
        <v>93</v>
      </c>
      <c r="B23" t="s">
        <v>94</v>
      </c>
      <c r="C23" t="str">
        <f>"3/105"</f>
        <v>3/105</v>
      </c>
      <c r="D23" t="str">
        <f>"29/8582"</f>
        <v>29/8582</v>
      </c>
      <c r="E23">
        <v>5.1609836819161703E-3</v>
      </c>
      <c r="F23">
        <v>9.1724755437691805E-2</v>
      </c>
      <c r="G23">
        <v>8.4205523231263693E-2</v>
      </c>
      <c r="H23" t="s">
        <v>95</v>
      </c>
      <c r="I23">
        <v>3</v>
      </c>
      <c r="J23" t="str">
        <f t="shared" si="0"/>
        <v/>
      </c>
    </row>
    <row r="24" spans="1:10">
      <c r="A24" t="s">
        <v>96</v>
      </c>
      <c r="B24" t="s">
        <v>97</v>
      </c>
      <c r="C24" t="str">
        <f>"13/105"</f>
        <v>13/105</v>
      </c>
      <c r="D24" t="str">
        <f>"492/8582"</f>
        <v>492/8582</v>
      </c>
      <c r="E24">
        <v>6.8044342429083504E-3</v>
      </c>
      <c r="F24">
        <v>0.10613498188227501</v>
      </c>
      <c r="G24">
        <v>9.7434456378666601E-2</v>
      </c>
      <c r="H24" t="s">
        <v>98</v>
      </c>
      <c r="I24">
        <v>13</v>
      </c>
      <c r="J24" t="str">
        <f t="shared" si="0"/>
        <v/>
      </c>
    </row>
    <row r="25" spans="1:10">
      <c r="A25" t="s">
        <v>99</v>
      </c>
      <c r="B25" t="s">
        <v>100</v>
      </c>
      <c r="C25" t="str">
        <f>"8/105"</f>
        <v>8/105</v>
      </c>
      <c r="D25" t="str">
        <f>"230/8582"</f>
        <v>230/8582</v>
      </c>
      <c r="E25">
        <v>7.0575691277216003E-3</v>
      </c>
      <c r="F25">
        <v>0.10613498188227501</v>
      </c>
      <c r="G25">
        <v>9.7434456378666601E-2</v>
      </c>
      <c r="H25" t="s">
        <v>101</v>
      </c>
      <c r="I25">
        <v>8</v>
      </c>
      <c r="J25" t="str">
        <f t="shared" si="0"/>
        <v/>
      </c>
    </row>
    <row r="26" spans="1:10">
      <c r="A26" t="s">
        <v>102</v>
      </c>
      <c r="B26" t="s">
        <v>103</v>
      </c>
      <c r="C26" t="str">
        <f>"5/105"</f>
        <v>5/105</v>
      </c>
      <c r="D26" t="str">
        <f>"96/8582"</f>
        <v>96/8582</v>
      </c>
      <c r="E26">
        <v>6.31563014659296E-3</v>
      </c>
      <c r="F26">
        <v>0.10613498188227501</v>
      </c>
      <c r="G26">
        <v>9.7434456378666601E-2</v>
      </c>
      <c r="H26" t="s">
        <v>104</v>
      </c>
      <c r="I26">
        <v>5</v>
      </c>
      <c r="J26" t="str">
        <f t="shared" si="0"/>
        <v/>
      </c>
    </row>
    <row r="27" spans="1:10">
      <c r="A27" t="s">
        <v>105</v>
      </c>
      <c r="B27" t="s">
        <v>106</v>
      </c>
      <c r="C27" t="str">
        <f>"5/105"</f>
        <v>5/105</v>
      </c>
      <c r="D27" t="str">
        <f>"97/8582"</f>
        <v>97/8582</v>
      </c>
      <c r="E27">
        <v>6.5954278261830396E-3</v>
      </c>
      <c r="F27">
        <v>0.10613498188227501</v>
      </c>
      <c r="G27">
        <v>9.7434456378666601E-2</v>
      </c>
      <c r="H27" t="s">
        <v>107</v>
      </c>
      <c r="I27">
        <v>5</v>
      </c>
      <c r="J27" t="str">
        <f t="shared" si="0"/>
        <v/>
      </c>
    </row>
    <row r="28" spans="1:10">
      <c r="A28" t="s">
        <v>108</v>
      </c>
      <c r="B28" t="s">
        <v>109</v>
      </c>
      <c r="C28" t="str">
        <f>"4/105"</f>
        <v>4/105</v>
      </c>
      <c r="D28" t="str">
        <f>"64/8582"</f>
        <v>64/8582</v>
      </c>
      <c r="E28">
        <v>7.6622867252342103E-3</v>
      </c>
      <c r="F28">
        <v>0.106998361055949</v>
      </c>
      <c r="G28">
        <v>9.8227059146799495E-2</v>
      </c>
      <c r="H28" t="s">
        <v>110</v>
      </c>
      <c r="I28">
        <v>4</v>
      </c>
      <c r="J28" t="str">
        <f t="shared" si="0"/>
        <v/>
      </c>
    </row>
    <row r="29" spans="1:10">
      <c r="A29" t="s">
        <v>111</v>
      </c>
      <c r="B29" t="s">
        <v>112</v>
      </c>
      <c r="C29" t="str">
        <f>"3/105"</f>
        <v>3/105</v>
      </c>
      <c r="D29" t="str">
        <f>"33/8582"</f>
        <v>33/8582</v>
      </c>
      <c r="E29">
        <v>7.4388258773621097E-3</v>
      </c>
      <c r="F29">
        <v>0.106998361055949</v>
      </c>
      <c r="G29">
        <v>9.8227059146799495E-2</v>
      </c>
      <c r="H29" t="s">
        <v>113</v>
      </c>
      <c r="I29">
        <v>3</v>
      </c>
      <c r="J29" t="str">
        <f t="shared" si="0"/>
        <v/>
      </c>
    </row>
    <row r="30" spans="1:10">
      <c r="A30" t="s">
        <v>114</v>
      </c>
      <c r="B30" t="s">
        <v>115</v>
      </c>
      <c r="C30" t="str">
        <f>"5/105"</f>
        <v>5/105</v>
      </c>
      <c r="D30" t="str">
        <f>"106/8582"</f>
        <v>106/8582</v>
      </c>
      <c r="E30">
        <v>9.5161410680093608E-3</v>
      </c>
      <c r="F30">
        <v>0.124027038586389</v>
      </c>
      <c r="G30">
        <v>0.113859793129516</v>
      </c>
      <c r="H30" t="s">
        <v>116</v>
      </c>
      <c r="I30">
        <v>5</v>
      </c>
      <c r="J30" t="str">
        <f t="shared" si="0"/>
        <v/>
      </c>
    </row>
    <row r="31" spans="1:10">
      <c r="A31" t="s">
        <v>117</v>
      </c>
      <c r="B31" t="s">
        <v>118</v>
      </c>
      <c r="C31" t="str">
        <f>"3/105"</f>
        <v>3/105</v>
      </c>
      <c r="D31" t="str">
        <f>"36/8582"</f>
        <v>36/8582</v>
      </c>
      <c r="E31">
        <v>9.4809167056488595E-3</v>
      </c>
      <c r="F31">
        <v>0.124027038586389</v>
      </c>
      <c r="G31">
        <v>0.113859793129516</v>
      </c>
      <c r="H31" t="s">
        <v>119</v>
      </c>
      <c r="I31">
        <v>3</v>
      </c>
      <c r="J31" t="str">
        <f t="shared" si="0"/>
        <v/>
      </c>
    </row>
    <row r="32" spans="1:10">
      <c r="A32" t="s">
        <v>120</v>
      </c>
      <c r="B32" t="s">
        <v>121</v>
      </c>
      <c r="C32" t="str">
        <f>"8/105"</f>
        <v>8/105</v>
      </c>
      <c r="D32" t="str">
        <f>"266/8582"</f>
        <v>266/8582</v>
      </c>
      <c r="E32">
        <v>1.6048135405220799E-2</v>
      </c>
      <c r="F32">
        <v>0.19014608919519199</v>
      </c>
      <c r="G32">
        <v>0.17455866581117399</v>
      </c>
      <c r="H32" t="s">
        <v>122</v>
      </c>
      <c r="I32">
        <v>8</v>
      </c>
      <c r="J32" t="str">
        <f t="shared" si="0"/>
        <v/>
      </c>
    </row>
    <row r="33" spans="1:10">
      <c r="A33" t="s">
        <v>123</v>
      </c>
      <c r="B33" t="s">
        <v>124</v>
      </c>
      <c r="C33" t="str">
        <f>"2/105"</f>
        <v>2/105</v>
      </c>
      <c r="D33" t="str">
        <f>"16/8582"</f>
        <v>16/8582</v>
      </c>
      <c r="E33">
        <v>1.59117578098734E-2</v>
      </c>
      <c r="F33">
        <v>0.19014608919519199</v>
      </c>
      <c r="G33">
        <v>0.17455866581117399</v>
      </c>
      <c r="H33" t="s">
        <v>125</v>
      </c>
      <c r="I33">
        <v>2</v>
      </c>
      <c r="J33" t="str">
        <f t="shared" si="0"/>
        <v/>
      </c>
    </row>
    <row r="34" spans="1:10">
      <c r="A34" t="s">
        <v>126</v>
      </c>
      <c r="B34" t="s">
        <v>127</v>
      </c>
      <c r="C34" t="str">
        <f>"2/105"</f>
        <v>2/105</v>
      </c>
      <c r="D34" t="str">
        <f>"16/8582"</f>
        <v>16/8582</v>
      </c>
      <c r="E34">
        <v>1.59117578098734E-2</v>
      </c>
      <c r="F34">
        <v>0.19014608919519199</v>
      </c>
      <c r="G34">
        <v>0.17455866581117399</v>
      </c>
      <c r="H34" t="s">
        <v>128</v>
      </c>
      <c r="I34">
        <v>2</v>
      </c>
      <c r="J34" t="str">
        <f t="shared" si="0"/>
        <v/>
      </c>
    </row>
    <row r="35" spans="1:10">
      <c r="A35" t="s">
        <v>129</v>
      </c>
      <c r="B35" t="s">
        <v>130</v>
      </c>
      <c r="C35" t="str">
        <f>"3/105"</f>
        <v>3/105</v>
      </c>
      <c r="D35" t="str">
        <f>"46/8582"</f>
        <v>46/8582</v>
      </c>
      <c r="E35">
        <v>1.84631472605097E-2</v>
      </c>
      <c r="F35">
        <v>0.21232619349586199</v>
      </c>
      <c r="G35">
        <v>0.19492053299795101</v>
      </c>
      <c r="H35" t="s">
        <v>119</v>
      </c>
      <c r="I35">
        <v>3</v>
      </c>
      <c r="J35" t="str">
        <f t="shared" si="0"/>
        <v/>
      </c>
    </row>
    <row r="36" spans="1:10">
      <c r="A36" t="s">
        <v>131</v>
      </c>
      <c r="B36" t="s">
        <v>132</v>
      </c>
      <c r="C36" t="str">
        <f>"2/105"</f>
        <v>2/105</v>
      </c>
      <c r="D36" t="str">
        <f>"18/8582"</f>
        <v>18/8582</v>
      </c>
      <c r="E36">
        <v>1.9968431732636099E-2</v>
      </c>
      <c r="F36">
        <v>0.22307590878459199</v>
      </c>
      <c r="G36">
        <v>0.20478902919786199</v>
      </c>
      <c r="H36" t="s">
        <v>133</v>
      </c>
      <c r="I36">
        <v>2</v>
      </c>
      <c r="J36" t="str">
        <f t="shared" si="0"/>
        <v/>
      </c>
    </row>
    <row r="37" spans="1:10">
      <c r="A37" t="s">
        <v>134</v>
      </c>
      <c r="B37" t="s">
        <v>135</v>
      </c>
      <c r="C37" t="str">
        <f>"4/105"</f>
        <v>4/105</v>
      </c>
      <c r="D37" t="str">
        <f>"89/8582"</f>
        <v>89/8582</v>
      </c>
      <c r="E37">
        <v>2.3374866596809801E-2</v>
      </c>
      <c r="F37">
        <v>0.253877023315351</v>
      </c>
      <c r="G37">
        <v>0.23306519033661199</v>
      </c>
      <c r="H37" t="s">
        <v>136</v>
      </c>
      <c r="I37">
        <v>4</v>
      </c>
      <c r="J37" t="str">
        <f t="shared" si="0"/>
        <v/>
      </c>
    </row>
    <row r="38" spans="1:10">
      <c r="A38" t="s">
        <v>137</v>
      </c>
      <c r="B38" t="s">
        <v>138</v>
      </c>
      <c r="C38" t="str">
        <f>"2/105"</f>
        <v>2/105</v>
      </c>
      <c r="D38" t="str">
        <f>"20/8582"</f>
        <v>20/8582</v>
      </c>
      <c r="E38">
        <v>2.4408161659537301E-2</v>
      </c>
      <c r="F38">
        <v>0.257934897537273</v>
      </c>
      <c r="G38">
        <v>0.236790416099636</v>
      </c>
      <c r="H38" t="s">
        <v>139</v>
      </c>
      <c r="I38">
        <v>2</v>
      </c>
      <c r="J38" t="str">
        <f t="shared" si="0"/>
        <v/>
      </c>
    </row>
    <row r="39" spans="1:10">
      <c r="A39" t="s">
        <v>140</v>
      </c>
      <c r="B39" t="s">
        <v>141</v>
      </c>
      <c r="C39" t="str">
        <f>"2/105"</f>
        <v>2/105</v>
      </c>
      <c r="D39" t="str">
        <f>"21/8582"</f>
        <v>21/8582</v>
      </c>
      <c r="E39">
        <v>2.6765185152657099E-2</v>
      </c>
      <c r="F39">
        <v>0.27539966828128798</v>
      </c>
      <c r="G39">
        <v>0.25282349410127603</v>
      </c>
      <c r="H39" t="s">
        <v>125</v>
      </c>
      <c r="I39">
        <v>2</v>
      </c>
      <c r="J39" t="str">
        <f t="shared" si="0"/>
        <v/>
      </c>
    </row>
    <row r="40" spans="1:10">
      <c r="A40" t="s">
        <v>142</v>
      </c>
      <c r="B40" t="s">
        <v>143</v>
      </c>
      <c r="C40" t="str">
        <f>"2/105"</f>
        <v>2/105</v>
      </c>
      <c r="D40" t="str">
        <f>"22/8582"</f>
        <v>22/8582</v>
      </c>
      <c r="E40">
        <v>2.9210283849076701E-2</v>
      </c>
      <c r="F40">
        <v>0.29285182012792299</v>
      </c>
      <c r="G40">
        <v>0.26884498765277098</v>
      </c>
      <c r="H40" t="s">
        <v>144</v>
      </c>
      <c r="I40">
        <v>2</v>
      </c>
      <c r="J40" t="str">
        <f t="shared" si="0"/>
        <v/>
      </c>
    </row>
    <row r="41" spans="1:10">
      <c r="A41" t="s">
        <v>145</v>
      </c>
      <c r="B41" t="s">
        <v>146</v>
      </c>
      <c r="C41" t="str">
        <f>"7/105"</f>
        <v>7/105</v>
      </c>
      <c r="D41" t="str">
        <f>"246/8582"</f>
        <v>246/8582</v>
      </c>
      <c r="E41">
        <v>3.0910101265992002E-2</v>
      </c>
      <c r="F41">
        <v>0.29399740422885401</v>
      </c>
      <c r="G41">
        <v>0.26989666130579898</v>
      </c>
      <c r="H41" t="s">
        <v>147</v>
      </c>
      <c r="I41">
        <v>7</v>
      </c>
      <c r="J41" t="str">
        <f t="shared" si="0"/>
        <v/>
      </c>
    </row>
    <row r="42" spans="1:10">
      <c r="A42" t="s">
        <v>148</v>
      </c>
      <c r="B42" t="s">
        <v>149</v>
      </c>
      <c r="C42" t="str">
        <f>"3/105"</f>
        <v>3/105</v>
      </c>
      <c r="D42" t="str">
        <f>"56/8582"</f>
        <v>56/8582</v>
      </c>
      <c r="E42">
        <v>3.08980624709424E-2</v>
      </c>
      <c r="F42">
        <v>0.29399740422885401</v>
      </c>
      <c r="G42">
        <v>0.26989666130579898</v>
      </c>
      <c r="H42" t="s">
        <v>150</v>
      </c>
      <c r="I42">
        <v>3</v>
      </c>
      <c r="J42" t="str">
        <f t="shared" si="0"/>
        <v/>
      </c>
    </row>
    <row r="43" spans="1:10">
      <c r="A43" t="s">
        <v>151</v>
      </c>
      <c r="B43" t="s">
        <v>152</v>
      </c>
      <c r="C43" t="str">
        <f>"3/105"</f>
        <v>3/105</v>
      </c>
      <c r="D43" t="str">
        <f>"57/8582"</f>
        <v>57/8582</v>
      </c>
      <c r="E43">
        <v>3.2332195349976299E-2</v>
      </c>
      <c r="F43">
        <v>0.29399740422885401</v>
      </c>
      <c r="G43">
        <v>0.26989666130579898</v>
      </c>
      <c r="H43" t="s">
        <v>153</v>
      </c>
      <c r="I43">
        <v>3</v>
      </c>
      <c r="J43" t="str">
        <f t="shared" si="0"/>
        <v/>
      </c>
    </row>
    <row r="44" spans="1:10">
      <c r="A44" t="s">
        <v>154</v>
      </c>
      <c r="B44" t="s">
        <v>155</v>
      </c>
      <c r="C44" t="str">
        <f>"2/105"</f>
        <v>2/105</v>
      </c>
      <c r="D44" t="str">
        <f>"23/8582"</f>
        <v>23/8582</v>
      </c>
      <c r="E44">
        <v>3.1740993644713403E-2</v>
      </c>
      <c r="F44">
        <v>0.29399740422885401</v>
      </c>
      <c r="G44">
        <v>0.26989666130579898</v>
      </c>
      <c r="H44" t="s">
        <v>125</v>
      </c>
      <c r="I44">
        <v>2</v>
      </c>
      <c r="J44" t="str">
        <f t="shared" si="0"/>
        <v/>
      </c>
    </row>
    <row r="45" spans="1:10">
      <c r="A45" t="s">
        <v>156</v>
      </c>
      <c r="B45" t="s">
        <v>157</v>
      </c>
      <c r="C45" t="str">
        <f>"8/105"</f>
        <v>8/105</v>
      </c>
      <c r="D45" t="str">
        <f>"323/8582"</f>
        <v>323/8582</v>
      </c>
      <c r="E45">
        <v>4.3946043336996102E-2</v>
      </c>
      <c r="F45">
        <v>0.36573192608530097</v>
      </c>
      <c r="G45">
        <v>0.335750671140362</v>
      </c>
      <c r="H45" t="s">
        <v>158</v>
      </c>
      <c r="I45">
        <v>8</v>
      </c>
      <c r="J45" t="str">
        <f t="shared" si="0"/>
        <v/>
      </c>
    </row>
    <row r="46" spans="1:10">
      <c r="A46" t="s">
        <v>159</v>
      </c>
      <c r="B46" t="s">
        <v>160</v>
      </c>
      <c r="C46" t="str">
        <f>"3/105"</f>
        <v>3/105</v>
      </c>
      <c r="D46" t="str">
        <f>"66/8582"</f>
        <v>66/8582</v>
      </c>
      <c r="E46">
        <v>4.67687885019566E-2</v>
      </c>
      <c r="F46">
        <v>0.36573192608530097</v>
      </c>
      <c r="G46">
        <v>0.335750671140362</v>
      </c>
      <c r="H46" t="s">
        <v>161</v>
      </c>
      <c r="I46">
        <v>3</v>
      </c>
      <c r="J46" t="str">
        <f t="shared" si="0"/>
        <v/>
      </c>
    </row>
    <row r="47" spans="1:10">
      <c r="A47" t="s">
        <v>162</v>
      </c>
      <c r="B47" t="s">
        <v>163</v>
      </c>
      <c r="C47" t="str">
        <f>"3/105"</f>
        <v>3/105</v>
      </c>
      <c r="D47" t="str">
        <f>"66/8582"</f>
        <v>66/8582</v>
      </c>
      <c r="E47">
        <v>4.67687885019566E-2</v>
      </c>
      <c r="F47">
        <v>0.36573192608530097</v>
      </c>
      <c r="G47">
        <v>0.335750671140362</v>
      </c>
      <c r="H47" t="s">
        <v>164</v>
      </c>
      <c r="I47">
        <v>3</v>
      </c>
      <c r="J47" t="str">
        <f t="shared" si="0"/>
        <v/>
      </c>
    </row>
    <row r="48" spans="1:10">
      <c r="A48" t="s">
        <v>165</v>
      </c>
      <c r="B48" t="s">
        <v>166</v>
      </c>
      <c r="C48" t="str">
        <f t="shared" ref="C48:C53" si="1">"2/105"</f>
        <v>2/105</v>
      </c>
      <c r="D48" t="str">
        <f>"28/8582"</f>
        <v>28/8582</v>
      </c>
      <c r="E48">
        <v>4.55956513224497E-2</v>
      </c>
      <c r="F48">
        <v>0.36573192608530097</v>
      </c>
      <c r="G48">
        <v>0.335750671140362</v>
      </c>
      <c r="H48" t="s">
        <v>167</v>
      </c>
      <c r="I48">
        <v>2</v>
      </c>
      <c r="J48" t="str">
        <f t="shared" si="0"/>
        <v/>
      </c>
    </row>
    <row r="49" spans="1:10">
      <c r="A49" t="s">
        <v>168</v>
      </c>
      <c r="B49" t="s">
        <v>169</v>
      </c>
      <c r="C49" t="str">
        <f t="shared" si="1"/>
        <v>2/105</v>
      </c>
      <c r="D49" t="str">
        <f>"28/8582"</f>
        <v>28/8582</v>
      </c>
      <c r="E49">
        <v>4.55956513224497E-2</v>
      </c>
      <c r="F49">
        <v>0.36573192608530097</v>
      </c>
      <c r="G49">
        <v>0.335750671140362</v>
      </c>
      <c r="H49" t="s">
        <v>167</v>
      </c>
      <c r="I49">
        <v>2</v>
      </c>
      <c r="J49" t="str">
        <f t="shared" si="0"/>
        <v/>
      </c>
    </row>
    <row r="50" spans="1:10">
      <c r="A50" t="s">
        <v>170</v>
      </c>
      <c r="B50" t="s">
        <v>171</v>
      </c>
      <c r="C50" t="str">
        <f t="shared" si="1"/>
        <v>2/105</v>
      </c>
      <c r="D50" t="str">
        <f>"28/8582"</f>
        <v>28/8582</v>
      </c>
      <c r="E50">
        <v>4.55956513224497E-2</v>
      </c>
      <c r="F50">
        <v>0.36573192608530097</v>
      </c>
      <c r="G50">
        <v>0.335750671140362</v>
      </c>
      <c r="H50" t="s">
        <v>125</v>
      </c>
      <c r="I50">
        <v>2</v>
      </c>
      <c r="J50" t="str">
        <f t="shared" si="0"/>
        <v/>
      </c>
    </row>
    <row r="51" spans="1:10">
      <c r="A51" t="s">
        <v>172</v>
      </c>
      <c r="B51" t="s">
        <v>173</v>
      </c>
      <c r="C51" t="str">
        <f t="shared" si="1"/>
        <v>2/105</v>
      </c>
      <c r="D51" t="str">
        <f>"28/8582"</f>
        <v>28/8582</v>
      </c>
      <c r="E51">
        <v>4.55956513224497E-2</v>
      </c>
      <c r="F51">
        <v>0.36573192608530097</v>
      </c>
      <c r="G51">
        <v>0.335750671140362</v>
      </c>
      <c r="H51" t="s">
        <v>167</v>
      </c>
      <c r="I51">
        <v>2</v>
      </c>
      <c r="J51" t="str">
        <f t="shared" si="0"/>
        <v/>
      </c>
    </row>
    <row r="52" spans="1:10">
      <c r="A52" t="s">
        <v>174</v>
      </c>
      <c r="B52" t="s">
        <v>175</v>
      </c>
      <c r="C52" t="str">
        <f t="shared" si="1"/>
        <v>2/105</v>
      </c>
      <c r="D52" t="str">
        <f>"30/8582"</f>
        <v>30/8582</v>
      </c>
      <c r="E52">
        <v>5.1655584886568899E-2</v>
      </c>
      <c r="F52">
        <v>0.38841026328170097</v>
      </c>
      <c r="G52">
        <v>0.35656992806315801</v>
      </c>
      <c r="H52" t="s">
        <v>133</v>
      </c>
      <c r="I52">
        <v>2</v>
      </c>
      <c r="J52" t="str">
        <f t="shared" si="0"/>
        <v/>
      </c>
    </row>
    <row r="53" spans="1:10">
      <c r="A53" t="s">
        <v>176</v>
      </c>
      <c r="B53" t="s">
        <v>177</v>
      </c>
      <c r="C53" t="str">
        <f t="shared" si="1"/>
        <v>2/105</v>
      </c>
      <c r="D53" t="str">
        <f>"30/8582"</f>
        <v>30/8582</v>
      </c>
      <c r="E53">
        <v>5.1655584886568899E-2</v>
      </c>
      <c r="F53">
        <v>0.38841026328170097</v>
      </c>
      <c r="G53">
        <v>0.35656992806315801</v>
      </c>
      <c r="H53" t="s">
        <v>178</v>
      </c>
      <c r="I53">
        <v>2</v>
      </c>
      <c r="J53" t="str">
        <f t="shared" si="0"/>
        <v/>
      </c>
    </row>
    <row r="54" spans="1:10">
      <c r="A54" t="s">
        <v>179</v>
      </c>
      <c r="B54" t="s">
        <v>180</v>
      </c>
      <c r="C54" t="str">
        <f>"3/105"</f>
        <v>3/105</v>
      </c>
      <c r="D54" t="str">
        <f>"70/8582"</f>
        <v>70/8582</v>
      </c>
      <c r="E54">
        <v>5.4047160093905797E-2</v>
      </c>
      <c r="F54">
        <v>0.398725275409758</v>
      </c>
      <c r="G54">
        <v>0.36603935634601498</v>
      </c>
      <c r="H54" t="s">
        <v>161</v>
      </c>
      <c r="I54">
        <v>3</v>
      </c>
      <c r="J54" t="str">
        <f t="shared" si="0"/>
        <v/>
      </c>
    </row>
    <row r="55" spans="1:10">
      <c r="A55" t="s">
        <v>181</v>
      </c>
      <c r="B55" t="s">
        <v>182</v>
      </c>
      <c r="C55" t="str">
        <f>"2/105"</f>
        <v>2/105</v>
      </c>
      <c r="D55" t="str">
        <f>"32/8582"</f>
        <v>32/8582</v>
      </c>
      <c r="E55">
        <v>5.7985546823392298E-2</v>
      </c>
      <c r="F55">
        <v>0.419858311258267</v>
      </c>
      <c r="G55">
        <v>0.38543998960578502</v>
      </c>
      <c r="H55" t="s">
        <v>125</v>
      </c>
      <c r="I55">
        <v>2</v>
      </c>
      <c r="J55" t="str">
        <f t="shared" si="0"/>
        <v/>
      </c>
    </row>
    <row r="56" spans="1:10">
      <c r="A56" t="s">
        <v>183</v>
      </c>
      <c r="B56" t="s">
        <v>184</v>
      </c>
      <c r="C56" t="str">
        <f>"3/105"</f>
        <v>3/105</v>
      </c>
      <c r="D56" t="str">
        <f>"73/8582"</f>
        <v>73/8582</v>
      </c>
      <c r="E56">
        <v>5.9841683498150201E-2</v>
      </c>
      <c r="F56">
        <v>0.42541996814139499</v>
      </c>
      <c r="G56">
        <v>0.39054572388266401</v>
      </c>
      <c r="H56" t="s">
        <v>150</v>
      </c>
      <c r="I56">
        <v>3</v>
      </c>
      <c r="J56" t="str">
        <f t="shared" si="0"/>
        <v/>
      </c>
    </row>
    <row r="57" spans="1:10">
      <c r="A57" t="s">
        <v>185</v>
      </c>
      <c r="B57" t="s">
        <v>186</v>
      </c>
      <c r="C57" t="str">
        <f>"3/105"</f>
        <v>3/105</v>
      </c>
      <c r="D57" t="str">
        <f>"75/8582"</f>
        <v>75/8582</v>
      </c>
      <c r="E57">
        <v>6.3860649897467897E-2</v>
      </c>
      <c r="F57">
        <v>0.44292133693993702</v>
      </c>
      <c r="G57">
        <v>0.40661239977525498</v>
      </c>
      <c r="H57" t="s">
        <v>187</v>
      </c>
      <c r="I57">
        <v>3</v>
      </c>
      <c r="J57" t="str">
        <f t="shared" si="0"/>
        <v/>
      </c>
    </row>
    <row r="58" spans="1:10">
      <c r="A58" t="s">
        <v>188</v>
      </c>
      <c r="B58" t="s">
        <v>189</v>
      </c>
      <c r="C58" t="str">
        <f>"2/105"</f>
        <v>2/105</v>
      </c>
      <c r="D58" t="str">
        <f>"34/8582"</f>
        <v>34/8582</v>
      </c>
      <c r="E58">
        <v>6.4569095154926898E-2</v>
      </c>
      <c r="F58">
        <v>0.44292133693993702</v>
      </c>
      <c r="G58">
        <v>0.40661239977525498</v>
      </c>
      <c r="H58" t="s">
        <v>167</v>
      </c>
      <c r="I58">
        <v>2</v>
      </c>
      <c r="J58" t="str">
        <f t="shared" si="0"/>
        <v/>
      </c>
    </row>
    <row r="59" spans="1:10">
      <c r="A59" t="s">
        <v>190</v>
      </c>
      <c r="B59" t="s">
        <v>191</v>
      </c>
      <c r="C59" t="str">
        <f>"3/105"</f>
        <v>3/105</v>
      </c>
      <c r="D59" t="str">
        <f>"76/8582"</f>
        <v>76/8582</v>
      </c>
      <c r="E59">
        <v>6.5916075969147697E-2</v>
      </c>
      <c r="F59">
        <v>0.44436527075753002</v>
      </c>
      <c r="G59">
        <v>0.40793796561668499</v>
      </c>
      <c r="H59" t="s">
        <v>192</v>
      </c>
      <c r="I59">
        <v>3</v>
      </c>
      <c r="J59" t="str">
        <f t="shared" si="0"/>
        <v/>
      </c>
    </row>
    <row r="60" spans="1:10">
      <c r="A60" t="s">
        <v>193</v>
      </c>
      <c r="B60" t="s">
        <v>194</v>
      </c>
      <c r="C60" t="str">
        <f>"2/105"</f>
        <v>2/105</v>
      </c>
      <c r="D60" t="str">
        <f>"35/8582"</f>
        <v>35/8582</v>
      </c>
      <c r="E60">
        <v>6.7950998010101599E-2</v>
      </c>
      <c r="F60">
        <v>0.45031932579575801</v>
      </c>
      <c r="G60">
        <v>0.41340393080186699</v>
      </c>
      <c r="H60" t="s">
        <v>195</v>
      </c>
      <c r="I60">
        <v>2</v>
      </c>
      <c r="J60" t="str">
        <f t="shared" si="0"/>
        <v/>
      </c>
    </row>
    <row r="61" spans="1:10">
      <c r="A61" t="s">
        <v>196</v>
      </c>
      <c r="B61" t="s">
        <v>197</v>
      </c>
      <c r="C61" t="str">
        <f>"6/105"</f>
        <v>6/105</v>
      </c>
      <c r="D61" t="str">
        <f>"285/8582"</f>
        <v>285/8582</v>
      </c>
      <c r="E61">
        <v>0.13602469019382299</v>
      </c>
      <c r="F61">
        <v>0.475582770969811</v>
      </c>
      <c r="G61">
        <v>0.43659637878773899</v>
      </c>
      <c r="H61" t="s">
        <v>198</v>
      </c>
      <c r="I61">
        <v>6</v>
      </c>
      <c r="J61" t="str">
        <f t="shared" si="0"/>
        <v/>
      </c>
    </row>
    <row r="62" spans="1:10">
      <c r="A62" t="s">
        <v>199</v>
      </c>
      <c r="B62" t="s">
        <v>200</v>
      </c>
      <c r="C62" t="str">
        <f>"6/105"</f>
        <v>6/105</v>
      </c>
      <c r="D62" t="str">
        <f>"291/8582"</f>
        <v>291/8582</v>
      </c>
      <c r="E62">
        <v>0.14583276979907001</v>
      </c>
      <c r="F62">
        <v>0.475582770969811</v>
      </c>
      <c r="G62">
        <v>0.43659637878773899</v>
      </c>
      <c r="H62" t="s">
        <v>201</v>
      </c>
      <c r="I62">
        <v>6</v>
      </c>
      <c r="J62" t="str">
        <f t="shared" si="0"/>
        <v/>
      </c>
    </row>
    <row r="63" spans="1:10">
      <c r="A63" t="s">
        <v>202</v>
      </c>
      <c r="B63" t="s">
        <v>203</v>
      </c>
      <c r="C63" t="str">
        <f t="shared" ref="C63:C69" si="2">"5/105"</f>
        <v>5/105</v>
      </c>
      <c r="D63" t="str">
        <f>"192/8582"</f>
        <v>192/8582</v>
      </c>
      <c r="E63">
        <v>8.60857708941343E-2</v>
      </c>
      <c r="F63">
        <v>0.475582770969811</v>
      </c>
      <c r="G63">
        <v>0.43659637878773899</v>
      </c>
      <c r="H63" t="s">
        <v>92</v>
      </c>
      <c r="I63">
        <v>5</v>
      </c>
      <c r="J63" t="str">
        <f t="shared" si="0"/>
        <v/>
      </c>
    </row>
    <row r="64" spans="1:10">
      <c r="A64" t="s">
        <v>204</v>
      </c>
      <c r="B64" t="s">
        <v>205</v>
      </c>
      <c r="C64" t="str">
        <f t="shared" si="2"/>
        <v>5/105</v>
      </c>
      <c r="D64" t="str">
        <f>"201/8582"</f>
        <v>201/8582</v>
      </c>
      <c r="E64">
        <v>9.9799587000750006E-2</v>
      </c>
      <c r="F64">
        <v>0.475582770969811</v>
      </c>
      <c r="G64">
        <v>0.43659637878773899</v>
      </c>
      <c r="H64" t="s">
        <v>206</v>
      </c>
      <c r="I64">
        <v>5</v>
      </c>
      <c r="J64" t="str">
        <f t="shared" si="0"/>
        <v/>
      </c>
    </row>
    <row r="65" spans="1:10">
      <c r="A65" t="s">
        <v>207</v>
      </c>
      <c r="B65" t="s">
        <v>208</v>
      </c>
      <c r="C65" t="str">
        <f t="shared" si="2"/>
        <v>5/105</v>
      </c>
      <c r="D65" t="str">
        <f>"249/8582"</f>
        <v>249/8582</v>
      </c>
      <c r="E65">
        <v>0.18914135606114299</v>
      </c>
      <c r="F65">
        <v>0.475582770969811</v>
      </c>
      <c r="G65">
        <v>0.43659637878773899</v>
      </c>
      <c r="H65" t="s">
        <v>209</v>
      </c>
      <c r="I65">
        <v>5</v>
      </c>
      <c r="J65" t="str">
        <f t="shared" si="0"/>
        <v/>
      </c>
    </row>
    <row r="66" spans="1:10">
      <c r="A66" t="s">
        <v>210</v>
      </c>
      <c r="B66" t="s">
        <v>211</v>
      </c>
      <c r="C66" t="str">
        <f t="shared" si="2"/>
        <v>5/105</v>
      </c>
      <c r="D66" t="str">
        <f>"249/8582"</f>
        <v>249/8582</v>
      </c>
      <c r="E66">
        <v>0.18914135606114299</v>
      </c>
      <c r="F66">
        <v>0.475582770969811</v>
      </c>
      <c r="G66">
        <v>0.43659637878773899</v>
      </c>
      <c r="H66" t="s">
        <v>212</v>
      </c>
      <c r="I66">
        <v>5</v>
      </c>
      <c r="J66" t="str">
        <f t="shared" ref="J66:J129" si="3">IF(F66&lt;0.05,"*","")</f>
        <v/>
      </c>
    </row>
    <row r="67" spans="1:10">
      <c r="A67" t="s">
        <v>213</v>
      </c>
      <c r="B67" t="s">
        <v>214</v>
      </c>
      <c r="C67" t="str">
        <f t="shared" si="2"/>
        <v>5/105</v>
      </c>
      <c r="D67" t="str">
        <f>"250/8582"</f>
        <v>250/8582</v>
      </c>
      <c r="E67">
        <v>0.19125277082711301</v>
      </c>
      <c r="F67">
        <v>0.475582770969811</v>
      </c>
      <c r="G67">
        <v>0.43659637878773899</v>
      </c>
      <c r="H67" t="s">
        <v>209</v>
      </c>
      <c r="I67">
        <v>5</v>
      </c>
      <c r="J67" t="str">
        <f t="shared" si="3"/>
        <v/>
      </c>
    </row>
    <row r="68" spans="1:10">
      <c r="A68" t="s">
        <v>215</v>
      </c>
      <c r="B68" t="s">
        <v>216</v>
      </c>
      <c r="C68" t="str">
        <f t="shared" si="2"/>
        <v>5/105</v>
      </c>
      <c r="D68" t="str">
        <f>"262/8582"</f>
        <v>262/8582</v>
      </c>
      <c r="E68">
        <v>0.21722825399433099</v>
      </c>
      <c r="F68">
        <v>0.475582770969811</v>
      </c>
      <c r="G68">
        <v>0.43659637878773899</v>
      </c>
      <c r="H68" t="s">
        <v>217</v>
      </c>
      <c r="I68">
        <v>5</v>
      </c>
      <c r="J68" t="str">
        <f t="shared" si="3"/>
        <v/>
      </c>
    </row>
    <row r="69" spans="1:10">
      <c r="A69" t="s">
        <v>218</v>
      </c>
      <c r="B69" t="s">
        <v>219</v>
      </c>
      <c r="C69" t="str">
        <f t="shared" si="2"/>
        <v>5/105</v>
      </c>
      <c r="D69" t="str">
        <f>"268/8582"</f>
        <v>268/8582</v>
      </c>
      <c r="E69">
        <v>0.23062088534229999</v>
      </c>
      <c r="F69">
        <v>0.475582770969811</v>
      </c>
      <c r="G69">
        <v>0.43659637878773899</v>
      </c>
      <c r="H69" t="s">
        <v>217</v>
      </c>
      <c r="I69">
        <v>5</v>
      </c>
      <c r="J69" t="str">
        <f t="shared" si="3"/>
        <v/>
      </c>
    </row>
    <row r="70" spans="1:10">
      <c r="A70" t="s">
        <v>220</v>
      </c>
      <c r="B70" t="s">
        <v>221</v>
      </c>
      <c r="C70" t="str">
        <f>"4/105"</f>
        <v>4/105</v>
      </c>
      <c r="D70" t="str">
        <f>"138/8582"</f>
        <v>138/8582</v>
      </c>
      <c r="E70">
        <v>8.8673794709956399E-2</v>
      </c>
      <c r="F70">
        <v>0.475582770969811</v>
      </c>
      <c r="G70">
        <v>0.43659637878773899</v>
      </c>
      <c r="H70" t="s">
        <v>222</v>
      </c>
      <c r="I70">
        <v>4</v>
      </c>
      <c r="J70" t="str">
        <f t="shared" si="3"/>
        <v/>
      </c>
    </row>
    <row r="71" spans="1:10">
      <c r="A71" t="s">
        <v>223</v>
      </c>
      <c r="B71" t="s">
        <v>224</v>
      </c>
      <c r="C71" t="str">
        <f t="shared" ref="C71:C85" si="4">"3/105"</f>
        <v>3/105</v>
      </c>
      <c r="D71" t="str">
        <f>"84/8582"</f>
        <v>84/8582</v>
      </c>
      <c r="E71">
        <v>8.3422075470269197E-2</v>
      </c>
      <c r="F71">
        <v>0.475582770969811</v>
      </c>
      <c r="G71">
        <v>0.43659637878773899</v>
      </c>
      <c r="H71" t="s">
        <v>192</v>
      </c>
      <c r="I71">
        <v>3</v>
      </c>
      <c r="J71" t="str">
        <f t="shared" si="3"/>
        <v/>
      </c>
    </row>
    <row r="72" spans="1:10">
      <c r="A72" t="s">
        <v>225</v>
      </c>
      <c r="B72" t="s">
        <v>226</v>
      </c>
      <c r="C72" t="str">
        <f t="shared" si="4"/>
        <v>3/105</v>
      </c>
      <c r="D72" t="str">
        <f>"85/8582"</f>
        <v>85/8582</v>
      </c>
      <c r="E72">
        <v>8.5738349408752704E-2</v>
      </c>
      <c r="F72">
        <v>0.475582770969811</v>
      </c>
      <c r="G72">
        <v>0.43659637878773899</v>
      </c>
      <c r="H72" t="s">
        <v>192</v>
      </c>
      <c r="I72">
        <v>3</v>
      </c>
      <c r="J72" t="str">
        <f t="shared" si="3"/>
        <v/>
      </c>
    </row>
    <row r="73" spans="1:10">
      <c r="A73" t="s">
        <v>227</v>
      </c>
      <c r="B73" t="s">
        <v>228</v>
      </c>
      <c r="C73" t="str">
        <f t="shared" si="4"/>
        <v>3/105</v>
      </c>
      <c r="D73" t="str">
        <f>"85/8582"</f>
        <v>85/8582</v>
      </c>
      <c r="E73">
        <v>8.5738349408752704E-2</v>
      </c>
      <c r="F73">
        <v>0.475582770969811</v>
      </c>
      <c r="G73">
        <v>0.43659637878773899</v>
      </c>
      <c r="H73" t="s">
        <v>150</v>
      </c>
      <c r="I73">
        <v>3</v>
      </c>
      <c r="J73" t="str">
        <f t="shared" si="3"/>
        <v/>
      </c>
    </row>
    <row r="74" spans="1:10">
      <c r="A74" t="s">
        <v>229</v>
      </c>
      <c r="B74" t="s">
        <v>230</v>
      </c>
      <c r="C74" t="str">
        <f t="shared" si="4"/>
        <v>3/105</v>
      </c>
      <c r="D74" t="str">
        <f>"89/8582"</f>
        <v>89/8582</v>
      </c>
      <c r="E74">
        <v>9.5273365089606807E-2</v>
      </c>
      <c r="F74">
        <v>0.475582770969811</v>
      </c>
      <c r="G74">
        <v>0.43659637878773899</v>
      </c>
      <c r="H74" t="s">
        <v>192</v>
      </c>
      <c r="I74">
        <v>3</v>
      </c>
      <c r="J74" t="str">
        <f t="shared" si="3"/>
        <v/>
      </c>
    </row>
    <row r="75" spans="1:10">
      <c r="A75" t="s">
        <v>231</v>
      </c>
      <c r="B75" t="s">
        <v>232</v>
      </c>
      <c r="C75" t="str">
        <f t="shared" si="4"/>
        <v>3/105</v>
      </c>
      <c r="D75" t="str">
        <f>"95/8582"</f>
        <v>95/8582</v>
      </c>
      <c r="E75">
        <v>0.11034670647405601</v>
      </c>
      <c r="F75">
        <v>0.475582770969811</v>
      </c>
      <c r="G75">
        <v>0.43659637878773899</v>
      </c>
      <c r="H75" t="s">
        <v>192</v>
      </c>
      <c r="I75">
        <v>3</v>
      </c>
      <c r="J75" t="str">
        <f t="shared" si="3"/>
        <v/>
      </c>
    </row>
    <row r="76" spans="1:10">
      <c r="A76" t="s">
        <v>233</v>
      </c>
      <c r="B76" t="s">
        <v>234</v>
      </c>
      <c r="C76" t="str">
        <f t="shared" si="4"/>
        <v>3/105</v>
      </c>
      <c r="D76" t="str">
        <f>"95/8582"</f>
        <v>95/8582</v>
      </c>
      <c r="E76">
        <v>0.11034670647405601</v>
      </c>
      <c r="F76">
        <v>0.475582770969811</v>
      </c>
      <c r="G76">
        <v>0.43659637878773899</v>
      </c>
      <c r="H76" t="s">
        <v>192</v>
      </c>
      <c r="I76">
        <v>3</v>
      </c>
      <c r="J76" t="str">
        <f t="shared" si="3"/>
        <v/>
      </c>
    </row>
    <row r="77" spans="1:10">
      <c r="A77" t="s">
        <v>235</v>
      </c>
      <c r="B77" t="s">
        <v>236</v>
      </c>
      <c r="C77" t="str">
        <f t="shared" si="4"/>
        <v>3/105</v>
      </c>
      <c r="D77" t="str">
        <f>"98/8582"</f>
        <v>98/8582</v>
      </c>
      <c r="E77">
        <v>0.118208976944223</v>
      </c>
      <c r="F77">
        <v>0.475582770969811</v>
      </c>
      <c r="G77">
        <v>0.43659637878773899</v>
      </c>
      <c r="H77" t="s">
        <v>237</v>
      </c>
      <c r="I77">
        <v>3</v>
      </c>
      <c r="J77" t="str">
        <f t="shared" si="3"/>
        <v/>
      </c>
    </row>
    <row r="78" spans="1:10">
      <c r="A78" t="s">
        <v>238</v>
      </c>
      <c r="B78" t="s">
        <v>239</v>
      </c>
      <c r="C78" t="str">
        <f t="shared" si="4"/>
        <v>3/105</v>
      </c>
      <c r="D78" t="str">
        <f>"102/8582"</f>
        <v>102/8582</v>
      </c>
      <c r="E78">
        <v>0.12900708815662301</v>
      </c>
      <c r="F78">
        <v>0.475582770969811</v>
      </c>
      <c r="G78">
        <v>0.43659637878773899</v>
      </c>
      <c r="H78" t="s">
        <v>240</v>
      </c>
      <c r="I78">
        <v>3</v>
      </c>
      <c r="J78" t="str">
        <f t="shared" si="3"/>
        <v/>
      </c>
    </row>
    <row r="79" spans="1:10">
      <c r="A79" t="s">
        <v>241</v>
      </c>
      <c r="B79" t="s">
        <v>242</v>
      </c>
      <c r="C79" t="str">
        <f t="shared" si="4"/>
        <v>3/105</v>
      </c>
      <c r="D79" t="str">
        <f>"106/8582"</f>
        <v>106/8582</v>
      </c>
      <c r="E79">
        <v>0.140143149782509</v>
      </c>
      <c r="F79">
        <v>0.475582770969811</v>
      </c>
      <c r="G79">
        <v>0.43659637878773899</v>
      </c>
      <c r="H79" t="s">
        <v>187</v>
      </c>
      <c r="I79">
        <v>3</v>
      </c>
      <c r="J79" t="str">
        <f t="shared" si="3"/>
        <v/>
      </c>
    </row>
    <row r="80" spans="1:10">
      <c r="A80" t="s">
        <v>243</v>
      </c>
      <c r="B80" t="s">
        <v>244</v>
      </c>
      <c r="C80" t="str">
        <f t="shared" si="4"/>
        <v>3/105</v>
      </c>
      <c r="D80" t="str">
        <f>"110/8582"</f>
        <v>110/8582</v>
      </c>
      <c r="E80">
        <v>0.151592860405667</v>
      </c>
      <c r="F80">
        <v>0.475582770969811</v>
      </c>
      <c r="G80">
        <v>0.43659637878773899</v>
      </c>
      <c r="H80" t="s">
        <v>245</v>
      </c>
      <c r="I80">
        <v>3</v>
      </c>
      <c r="J80" t="str">
        <f t="shared" si="3"/>
        <v/>
      </c>
    </row>
    <row r="81" spans="1:10">
      <c r="A81" t="s">
        <v>246</v>
      </c>
      <c r="B81" t="s">
        <v>247</v>
      </c>
      <c r="C81" t="str">
        <f t="shared" si="4"/>
        <v>3/105</v>
      </c>
      <c r="D81" t="str">
        <f>"111/8582"</f>
        <v>111/8582</v>
      </c>
      <c r="E81">
        <v>0.15450144452068201</v>
      </c>
      <c r="F81">
        <v>0.475582770969811</v>
      </c>
      <c r="G81">
        <v>0.43659637878773899</v>
      </c>
      <c r="H81" t="s">
        <v>192</v>
      </c>
      <c r="I81">
        <v>3</v>
      </c>
      <c r="J81" t="str">
        <f t="shared" si="3"/>
        <v/>
      </c>
    </row>
    <row r="82" spans="1:10">
      <c r="A82" t="s">
        <v>248</v>
      </c>
      <c r="B82" t="s">
        <v>249</v>
      </c>
      <c r="C82" t="str">
        <f t="shared" si="4"/>
        <v>3/105</v>
      </c>
      <c r="D82" t="str">
        <f>"115/8582"</f>
        <v>115/8582</v>
      </c>
      <c r="E82">
        <v>0.16630903124035701</v>
      </c>
      <c r="F82">
        <v>0.475582770969811</v>
      </c>
      <c r="G82">
        <v>0.43659637878773899</v>
      </c>
      <c r="H82" t="s">
        <v>240</v>
      </c>
      <c r="I82">
        <v>3</v>
      </c>
      <c r="J82" t="str">
        <f t="shared" si="3"/>
        <v/>
      </c>
    </row>
    <row r="83" spans="1:10">
      <c r="A83" t="s">
        <v>250</v>
      </c>
      <c r="B83" t="s">
        <v>251</v>
      </c>
      <c r="C83" t="str">
        <f t="shared" si="4"/>
        <v>3/105</v>
      </c>
      <c r="D83" t="str">
        <f>"119/8582"</f>
        <v>119/8582</v>
      </c>
      <c r="E83">
        <v>0.178375725426211</v>
      </c>
      <c r="F83">
        <v>0.475582770969811</v>
      </c>
      <c r="G83">
        <v>0.43659637878773899</v>
      </c>
      <c r="H83" t="s">
        <v>252</v>
      </c>
      <c r="I83">
        <v>3</v>
      </c>
      <c r="J83" t="str">
        <f t="shared" si="3"/>
        <v/>
      </c>
    </row>
    <row r="84" spans="1:10">
      <c r="A84" t="s">
        <v>253</v>
      </c>
      <c r="B84" t="s">
        <v>254</v>
      </c>
      <c r="C84" t="str">
        <f t="shared" si="4"/>
        <v>3/105</v>
      </c>
      <c r="D84" t="str">
        <f>"138/8582"</f>
        <v>138/8582</v>
      </c>
      <c r="E84">
        <v>0.238507628986799</v>
      </c>
      <c r="F84">
        <v>0.475582770969811</v>
      </c>
      <c r="G84">
        <v>0.43659637878773899</v>
      </c>
      <c r="H84" t="s">
        <v>187</v>
      </c>
      <c r="I84">
        <v>3</v>
      </c>
      <c r="J84" t="str">
        <f t="shared" si="3"/>
        <v/>
      </c>
    </row>
    <row r="85" spans="1:10">
      <c r="A85" t="s">
        <v>255</v>
      </c>
      <c r="B85" t="s">
        <v>256</v>
      </c>
      <c r="C85" t="str">
        <f t="shared" si="4"/>
        <v>3/105</v>
      </c>
      <c r="D85" t="str">
        <f>"139/8582"</f>
        <v>139/8582</v>
      </c>
      <c r="E85">
        <v>0.24177286216369201</v>
      </c>
      <c r="F85">
        <v>0.475582770969811</v>
      </c>
      <c r="G85">
        <v>0.43659637878773899</v>
      </c>
      <c r="H85" t="s">
        <v>192</v>
      </c>
      <c r="I85">
        <v>3</v>
      </c>
      <c r="J85" t="str">
        <f t="shared" si="3"/>
        <v/>
      </c>
    </row>
    <row r="86" spans="1:10">
      <c r="A86" t="s">
        <v>257</v>
      </c>
      <c r="B86" t="s">
        <v>258</v>
      </c>
      <c r="C86" t="str">
        <f t="shared" ref="C86:C149" si="5">"2/105"</f>
        <v>2/105</v>
      </c>
      <c r="D86" t="str">
        <f>"37/8582"</f>
        <v>37/8582</v>
      </c>
      <c r="E86">
        <v>7.4885462468642403E-2</v>
      </c>
      <c r="F86">
        <v>0.475582770969811</v>
      </c>
      <c r="G86">
        <v>0.43659637878773899</v>
      </c>
      <c r="H86" t="s">
        <v>178</v>
      </c>
      <c r="I86">
        <v>2</v>
      </c>
      <c r="J86" t="str">
        <f t="shared" si="3"/>
        <v/>
      </c>
    </row>
    <row r="87" spans="1:10">
      <c r="A87" t="s">
        <v>259</v>
      </c>
      <c r="B87" t="s">
        <v>260</v>
      </c>
      <c r="C87" t="str">
        <f t="shared" si="5"/>
        <v>2/105</v>
      </c>
      <c r="D87" t="str">
        <f>"41/8582"</f>
        <v>41/8582</v>
      </c>
      <c r="E87">
        <v>8.9385591852054497E-2</v>
      </c>
      <c r="F87">
        <v>0.475582770969811</v>
      </c>
      <c r="G87">
        <v>0.43659637878773899</v>
      </c>
      <c r="H87" t="s">
        <v>167</v>
      </c>
      <c r="I87">
        <v>2</v>
      </c>
      <c r="J87" t="str">
        <f t="shared" si="3"/>
        <v/>
      </c>
    </row>
    <row r="88" spans="1:10">
      <c r="A88" t="s">
        <v>261</v>
      </c>
      <c r="B88" t="s">
        <v>262</v>
      </c>
      <c r="C88" t="str">
        <f t="shared" si="5"/>
        <v>2/105</v>
      </c>
      <c r="D88" t="str">
        <f>"41/8582"</f>
        <v>41/8582</v>
      </c>
      <c r="E88">
        <v>8.9385591852054497E-2</v>
      </c>
      <c r="F88">
        <v>0.475582770969811</v>
      </c>
      <c r="G88">
        <v>0.43659637878773899</v>
      </c>
      <c r="H88" t="s">
        <v>167</v>
      </c>
      <c r="I88">
        <v>2</v>
      </c>
      <c r="J88" t="str">
        <f t="shared" si="3"/>
        <v/>
      </c>
    </row>
    <row r="89" spans="1:10">
      <c r="A89" t="s">
        <v>263</v>
      </c>
      <c r="B89" t="s">
        <v>264</v>
      </c>
      <c r="C89" t="str">
        <f t="shared" si="5"/>
        <v>2/105</v>
      </c>
      <c r="D89" t="str">
        <f>"46/8582"</f>
        <v>46/8582</v>
      </c>
      <c r="E89">
        <v>0.108551401442904</v>
      </c>
      <c r="F89">
        <v>0.475582770969811</v>
      </c>
      <c r="G89">
        <v>0.43659637878773899</v>
      </c>
      <c r="H89" t="s">
        <v>125</v>
      </c>
      <c r="I89">
        <v>2</v>
      </c>
      <c r="J89" t="str">
        <f t="shared" si="3"/>
        <v/>
      </c>
    </row>
    <row r="90" spans="1:10">
      <c r="A90" t="s">
        <v>265</v>
      </c>
      <c r="B90" t="s">
        <v>266</v>
      </c>
      <c r="C90" t="str">
        <f t="shared" si="5"/>
        <v>2/105</v>
      </c>
      <c r="D90" t="str">
        <f>"46/8582"</f>
        <v>46/8582</v>
      </c>
      <c r="E90">
        <v>0.108551401442904</v>
      </c>
      <c r="F90">
        <v>0.475582770969811</v>
      </c>
      <c r="G90">
        <v>0.43659637878773899</v>
      </c>
      <c r="H90" t="s">
        <v>178</v>
      </c>
      <c r="I90">
        <v>2</v>
      </c>
      <c r="J90" t="str">
        <f t="shared" si="3"/>
        <v/>
      </c>
    </row>
    <row r="91" spans="1:10">
      <c r="A91" t="s">
        <v>267</v>
      </c>
      <c r="B91" t="s">
        <v>268</v>
      </c>
      <c r="C91" t="str">
        <f t="shared" si="5"/>
        <v>2/105</v>
      </c>
      <c r="D91" t="str">
        <f>"49/8582"</f>
        <v>49/8582</v>
      </c>
      <c r="E91">
        <v>0.120528400984449</v>
      </c>
      <c r="F91">
        <v>0.475582770969811</v>
      </c>
      <c r="G91">
        <v>0.43659637878773899</v>
      </c>
      <c r="H91" t="s">
        <v>269</v>
      </c>
      <c r="I91">
        <v>2</v>
      </c>
      <c r="J91" t="str">
        <f t="shared" si="3"/>
        <v/>
      </c>
    </row>
    <row r="92" spans="1:10">
      <c r="A92" t="s">
        <v>270</v>
      </c>
      <c r="B92" t="s">
        <v>271</v>
      </c>
      <c r="C92" t="str">
        <f t="shared" si="5"/>
        <v>2/105</v>
      </c>
      <c r="D92" t="str">
        <f>"51/8582"</f>
        <v>51/8582</v>
      </c>
      <c r="E92">
        <v>0.12868697076786301</v>
      </c>
      <c r="F92">
        <v>0.475582770969811</v>
      </c>
      <c r="G92">
        <v>0.43659637878773899</v>
      </c>
      <c r="H92" t="s">
        <v>269</v>
      </c>
      <c r="I92">
        <v>2</v>
      </c>
      <c r="J92" t="str">
        <f t="shared" si="3"/>
        <v/>
      </c>
    </row>
    <row r="93" spans="1:10">
      <c r="A93" t="s">
        <v>272</v>
      </c>
      <c r="B93" t="s">
        <v>273</v>
      </c>
      <c r="C93" t="str">
        <f t="shared" si="5"/>
        <v>2/105</v>
      </c>
      <c r="D93" t="str">
        <f>"51/8582"</f>
        <v>51/8582</v>
      </c>
      <c r="E93">
        <v>0.12868697076786301</v>
      </c>
      <c r="F93">
        <v>0.475582770969811</v>
      </c>
      <c r="G93">
        <v>0.43659637878773899</v>
      </c>
      <c r="H93" t="s">
        <v>269</v>
      </c>
      <c r="I93">
        <v>2</v>
      </c>
      <c r="J93" t="str">
        <f t="shared" si="3"/>
        <v/>
      </c>
    </row>
    <row r="94" spans="1:10">
      <c r="A94" t="s">
        <v>274</v>
      </c>
      <c r="B94" t="s">
        <v>275</v>
      </c>
      <c r="C94" t="str">
        <f t="shared" si="5"/>
        <v>2/105</v>
      </c>
      <c r="D94" t="str">
        <f>"51/8582"</f>
        <v>51/8582</v>
      </c>
      <c r="E94">
        <v>0.12868697076786301</v>
      </c>
      <c r="F94">
        <v>0.475582770969811</v>
      </c>
      <c r="G94">
        <v>0.43659637878773899</v>
      </c>
      <c r="H94" t="s">
        <v>269</v>
      </c>
      <c r="I94">
        <v>2</v>
      </c>
      <c r="J94" t="str">
        <f t="shared" si="3"/>
        <v/>
      </c>
    </row>
    <row r="95" spans="1:10">
      <c r="A95" t="s">
        <v>276</v>
      </c>
      <c r="B95" t="s">
        <v>277</v>
      </c>
      <c r="C95" t="str">
        <f t="shared" si="5"/>
        <v>2/105</v>
      </c>
      <c r="D95" t="str">
        <f t="shared" ref="D95:D101" si="6">"52/8582"</f>
        <v>52/8582</v>
      </c>
      <c r="E95">
        <v>0.132814164309455</v>
      </c>
      <c r="F95">
        <v>0.475582770969811</v>
      </c>
      <c r="G95">
        <v>0.43659637878773899</v>
      </c>
      <c r="H95" t="s">
        <v>125</v>
      </c>
      <c r="I95">
        <v>2</v>
      </c>
      <c r="J95" t="str">
        <f t="shared" si="3"/>
        <v/>
      </c>
    </row>
    <row r="96" spans="1:10">
      <c r="A96" t="s">
        <v>278</v>
      </c>
      <c r="B96" t="s">
        <v>279</v>
      </c>
      <c r="C96" t="str">
        <f t="shared" si="5"/>
        <v>2/105</v>
      </c>
      <c r="D96" t="str">
        <f t="shared" si="6"/>
        <v>52/8582</v>
      </c>
      <c r="E96">
        <v>0.132814164309455</v>
      </c>
      <c r="F96">
        <v>0.475582770969811</v>
      </c>
      <c r="G96">
        <v>0.43659637878773899</v>
      </c>
      <c r="H96" t="s">
        <v>269</v>
      </c>
      <c r="I96">
        <v>2</v>
      </c>
      <c r="J96" t="str">
        <f t="shared" si="3"/>
        <v/>
      </c>
    </row>
    <row r="97" spans="1:10">
      <c r="A97" t="s">
        <v>280</v>
      </c>
      <c r="B97" t="s">
        <v>281</v>
      </c>
      <c r="C97" t="str">
        <f t="shared" si="5"/>
        <v>2/105</v>
      </c>
      <c r="D97" t="str">
        <f t="shared" si="6"/>
        <v>52/8582</v>
      </c>
      <c r="E97">
        <v>0.132814164309455</v>
      </c>
      <c r="F97">
        <v>0.475582770969811</v>
      </c>
      <c r="G97">
        <v>0.43659637878773899</v>
      </c>
      <c r="H97" t="s">
        <v>282</v>
      </c>
      <c r="I97">
        <v>2</v>
      </c>
      <c r="J97" t="str">
        <f t="shared" si="3"/>
        <v/>
      </c>
    </row>
    <row r="98" spans="1:10">
      <c r="A98" t="s">
        <v>283</v>
      </c>
      <c r="B98" t="s">
        <v>284</v>
      </c>
      <c r="C98" t="str">
        <f t="shared" si="5"/>
        <v>2/105</v>
      </c>
      <c r="D98" t="str">
        <f t="shared" si="6"/>
        <v>52/8582</v>
      </c>
      <c r="E98">
        <v>0.132814164309455</v>
      </c>
      <c r="F98">
        <v>0.475582770969811</v>
      </c>
      <c r="G98">
        <v>0.43659637878773899</v>
      </c>
      <c r="H98" t="s">
        <v>269</v>
      </c>
      <c r="I98">
        <v>2</v>
      </c>
      <c r="J98" t="str">
        <f t="shared" si="3"/>
        <v/>
      </c>
    </row>
    <row r="99" spans="1:10">
      <c r="A99" t="s">
        <v>285</v>
      </c>
      <c r="B99" t="s">
        <v>286</v>
      </c>
      <c r="C99" t="str">
        <f t="shared" si="5"/>
        <v>2/105</v>
      </c>
      <c r="D99" t="str">
        <f t="shared" si="6"/>
        <v>52/8582</v>
      </c>
      <c r="E99">
        <v>0.132814164309455</v>
      </c>
      <c r="F99">
        <v>0.475582770969811</v>
      </c>
      <c r="G99">
        <v>0.43659637878773899</v>
      </c>
      <c r="H99" t="s">
        <v>269</v>
      </c>
      <c r="I99">
        <v>2</v>
      </c>
      <c r="J99" t="str">
        <f t="shared" si="3"/>
        <v/>
      </c>
    </row>
    <row r="100" spans="1:10">
      <c r="A100" t="s">
        <v>287</v>
      </c>
      <c r="B100" t="s">
        <v>288</v>
      </c>
      <c r="C100" t="str">
        <f t="shared" si="5"/>
        <v>2/105</v>
      </c>
      <c r="D100" t="str">
        <f t="shared" si="6"/>
        <v>52/8582</v>
      </c>
      <c r="E100">
        <v>0.132814164309455</v>
      </c>
      <c r="F100">
        <v>0.475582770969811</v>
      </c>
      <c r="G100">
        <v>0.43659637878773899</v>
      </c>
      <c r="H100" t="s">
        <v>269</v>
      </c>
      <c r="I100">
        <v>2</v>
      </c>
      <c r="J100" t="str">
        <f t="shared" si="3"/>
        <v/>
      </c>
    </row>
    <row r="101" spans="1:10">
      <c r="A101" t="s">
        <v>289</v>
      </c>
      <c r="B101" t="s">
        <v>290</v>
      </c>
      <c r="C101" t="str">
        <f t="shared" si="5"/>
        <v>2/105</v>
      </c>
      <c r="D101" t="str">
        <f t="shared" si="6"/>
        <v>52/8582</v>
      </c>
      <c r="E101">
        <v>0.132814164309455</v>
      </c>
      <c r="F101">
        <v>0.475582770969811</v>
      </c>
      <c r="G101">
        <v>0.43659637878773899</v>
      </c>
      <c r="H101" t="s">
        <v>269</v>
      </c>
      <c r="I101">
        <v>2</v>
      </c>
      <c r="J101" t="str">
        <f t="shared" si="3"/>
        <v/>
      </c>
    </row>
    <row r="102" spans="1:10">
      <c r="A102" t="s">
        <v>291</v>
      </c>
      <c r="B102" t="s">
        <v>292</v>
      </c>
      <c r="C102" t="str">
        <f t="shared" si="5"/>
        <v>2/105</v>
      </c>
      <c r="D102" t="str">
        <f>"53/8582"</f>
        <v>53/8582</v>
      </c>
      <c r="E102">
        <v>0.13697147005549501</v>
      </c>
      <c r="F102">
        <v>0.475582770969811</v>
      </c>
      <c r="G102">
        <v>0.43659637878773899</v>
      </c>
      <c r="H102" t="s">
        <v>269</v>
      </c>
      <c r="I102">
        <v>2</v>
      </c>
      <c r="J102" t="str">
        <f t="shared" si="3"/>
        <v/>
      </c>
    </row>
    <row r="103" spans="1:10">
      <c r="A103" t="s">
        <v>293</v>
      </c>
      <c r="B103" t="s">
        <v>294</v>
      </c>
      <c r="C103" t="str">
        <f t="shared" si="5"/>
        <v>2/105</v>
      </c>
      <c r="D103" t="str">
        <f>"54/8582"</f>
        <v>54/8582</v>
      </c>
      <c r="E103">
        <v>0.14115755302458499</v>
      </c>
      <c r="F103">
        <v>0.475582770969811</v>
      </c>
      <c r="G103">
        <v>0.43659637878773899</v>
      </c>
      <c r="H103" t="s">
        <v>269</v>
      </c>
      <c r="I103">
        <v>2</v>
      </c>
      <c r="J103" t="str">
        <f t="shared" si="3"/>
        <v/>
      </c>
    </row>
    <row r="104" spans="1:10">
      <c r="A104" t="s">
        <v>295</v>
      </c>
      <c r="B104" t="s">
        <v>296</v>
      </c>
      <c r="C104" t="str">
        <f t="shared" si="5"/>
        <v>2/105</v>
      </c>
      <c r="D104" t="str">
        <f>"54/8582"</f>
        <v>54/8582</v>
      </c>
      <c r="E104">
        <v>0.14115755302458499</v>
      </c>
      <c r="F104">
        <v>0.475582770969811</v>
      </c>
      <c r="G104">
        <v>0.43659637878773899</v>
      </c>
      <c r="H104" t="s">
        <v>282</v>
      </c>
      <c r="I104">
        <v>2</v>
      </c>
      <c r="J104" t="str">
        <f t="shared" si="3"/>
        <v/>
      </c>
    </row>
    <row r="105" spans="1:10">
      <c r="A105" t="s">
        <v>297</v>
      </c>
      <c r="B105" t="s">
        <v>298</v>
      </c>
      <c r="C105" t="str">
        <f t="shared" si="5"/>
        <v>2/105</v>
      </c>
      <c r="D105" t="str">
        <f>"55/8582"</f>
        <v>55/8582</v>
      </c>
      <c r="E105">
        <v>0.14537110582023099</v>
      </c>
      <c r="F105">
        <v>0.475582770969811</v>
      </c>
      <c r="G105">
        <v>0.43659637878773899</v>
      </c>
      <c r="H105" t="s">
        <v>195</v>
      </c>
      <c r="I105">
        <v>2</v>
      </c>
      <c r="J105" t="str">
        <f t="shared" si="3"/>
        <v/>
      </c>
    </row>
    <row r="106" spans="1:10">
      <c r="A106" t="s">
        <v>299</v>
      </c>
      <c r="B106" t="s">
        <v>300</v>
      </c>
      <c r="C106" t="str">
        <f t="shared" si="5"/>
        <v>2/105</v>
      </c>
      <c r="D106" t="str">
        <f>"55/8582"</f>
        <v>55/8582</v>
      </c>
      <c r="E106">
        <v>0.14537110582023099</v>
      </c>
      <c r="F106">
        <v>0.475582770969811</v>
      </c>
      <c r="G106">
        <v>0.43659637878773899</v>
      </c>
      <c r="H106" t="s">
        <v>269</v>
      </c>
      <c r="I106">
        <v>2</v>
      </c>
      <c r="J106" t="str">
        <f t="shared" si="3"/>
        <v/>
      </c>
    </row>
    <row r="107" spans="1:10">
      <c r="A107" t="s">
        <v>301</v>
      </c>
      <c r="B107" t="s">
        <v>302</v>
      </c>
      <c r="C107" t="str">
        <f t="shared" si="5"/>
        <v>2/105</v>
      </c>
      <c r="D107" t="str">
        <f>"55/8582"</f>
        <v>55/8582</v>
      </c>
      <c r="E107">
        <v>0.14537110582023099</v>
      </c>
      <c r="F107">
        <v>0.475582770969811</v>
      </c>
      <c r="G107">
        <v>0.43659637878773899</v>
      </c>
      <c r="H107" t="s">
        <v>269</v>
      </c>
      <c r="I107">
        <v>2</v>
      </c>
      <c r="J107" t="str">
        <f t="shared" si="3"/>
        <v/>
      </c>
    </row>
    <row r="108" spans="1:10">
      <c r="A108" t="s">
        <v>303</v>
      </c>
      <c r="B108" t="s">
        <v>304</v>
      </c>
      <c r="C108" t="str">
        <f t="shared" si="5"/>
        <v>2/105</v>
      </c>
      <c r="D108" t="str">
        <f>"56/8582"</f>
        <v>56/8582</v>
      </c>
      <c r="E108">
        <v>0.149610848166501</v>
      </c>
      <c r="F108">
        <v>0.475582770969811</v>
      </c>
      <c r="G108">
        <v>0.43659637878773899</v>
      </c>
      <c r="H108" t="s">
        <v>269</v>
      </c>
      <c r="I108">
        <v>2</v>
      </c>
      <c r="J108" t="str">
        <f t="shared" si="3"/>
        <v/>
      </c>
    </row>
    <row r="109" spans="1:10">
      <c r="A109" t="s">
        <v>305</v>
      </c>
      <c r="B109" t="s">
        <v>306</v>
      </c>
      <c r="C109" t="str">
        <f t="shared" si="5"/>
        <v>2/105</v>
      </c>
      <c r="D109" t="str">
        <f>"56/8582"</f>
        <v>56/8582</v>
      </c>
      <c r="E109">
        <v>0.149610848166501</v>
      </c>
      <c r="F109">
        <v>0.475582770969811</v>
      </c>
      <c r="G109">
        <v>0.43659637878773899</v>
      </c>
      <c r="H109" t="s">
        <v>269</v>
      </c>
      <c r="I109">
        <v>2</v>
      </c>
      <c r="J109" t="str">
        <f t="shared" si="3"/>
        <v/>
      </c>
    </row>
    <row r="110" spans="1:10">
      <c r="A110" t="s">
        <v>307</v>
      </c>
      <c r="B110" t="s">
        <v>308</v>
      </c>
      <c r="C110" t="str">
        <f t="shared" si="5"/>
        <v>2/105</v>
      </c>
      <c r="D110" t="str">
        <f>"57/8582"</f>
        <v>57/8582</v>
      </c>
      <c r="E110">
        <v>0.15387552645073799</v>
      </c>
      <c r="F110">
        <v>0.475582770969811</v>
      </c>
      <c r="G110">
        <v>0.43659637878773899</v>
      </c>
      <c r="H110" t="s">
        <v>269</v>
      </c>
      <c r="I110">
        <v>2</v>
      </c>
      <c r="J110" t="str">
        <f t="shared" si="3"/>
        <v/>
      </c>
    </row>
    <row r="111" spans="1:10">
      <c r="A111" t="s">
        <v>309</v>
      </c>
      <c r="B111" t="s">
        <v>310</v>
      </c>
      <c r="C111" t="str">
        <f t="shared" si="5"/>
        <v>2/105</v>
      </c>
      <c r="D111" t="str">
        <f>"57/8582"</f>
        <v>57/8582</v>
      </c>
      <c r="E111">
        <v>0.15387552645073799</v>
      </c>
      <c r="F111">
        <v>0.475582770969811</v>
      </c>
      <c r="G111">
        <v>0.43659637878773899</v>
      </c>
      <c r="H111" t="s">
        <v>269</v>
      </c>
      <c r="I111">
        <v>2</v>
      </c>
      <c r="J111" t="str">
        <f t="shared" si="3"/>
        <v/>
      </c>
    </row>
    <row r="112" spans="1:10">
      <c r="A112" t="s">
        <v>311</v>
      </c>
      <c r="B112" t="s">
        <v>312</v>
      </c>
      <c r="C112" t="str">
        <f t="shared" si="5"/>
        <v>2/105</v>
      </c>
      <c r="D112" t="str">
        <f>"57/8582"</f>
        <v>57/8582</v>
      </c>
      <c r="E112">
        <v>0.15387552645073799</v>
      </c>
      <c r="F112">
        <v>0.475582770969811</v>
      </c>
      <c r="G112">
        <v>0.43659637878773899</v>
      </c>
      <c r="H112" t="s">
        <v>269</v>
      </c>
      <c r="I112">
        <v>2</v>
      </c>
      <c r="J112" t="str">
        <f t="shared" si="3"/>
        <v/>
      </c>
    </row>
    <row r="113" spans="1:10">
      <c r="A113" t="s">
        <v>313</v>
      </c>
      <c r="B113" t="s">
        <v>314</v>
      </c>
      <c r="C113" t="str">
        <f t="shared" si="5"/>
        <v>2/105</v>
      </c>
      <c r="D113" t="str">
        <f>"57/8582"</f>
        <v>57/8582</v>
      </c>
      <c r="E113">
        <v>0.15387552645073799</v>
      </c>
      <c r="F113">
        <v>0.475582770969811</v>
      </c>
      <c r="G113">
        <v>0.43659637878773899</v>
      </c>
      <c r="H113" t="s">
        <v>269</v>
      </c>
      <c r="I113">
        <v>2</v>
      </c>
      <c r="J113" t="str">
        <f t="shared" si="3"/>
        <v/>
      </c>
    </row>
    <row r="114" spans="1:10">
      <c r="A114" t="s">
        <v>315</v>
      </c>
      <c r="B114" t="s">
        <v>316</v>
      </c>
      <c r="C114" t="str">
        <f t="shared" si="5"/>
        <v>2/105</v>
      </c>
      <c r="D114" t="str">
        <f>"59/8582"</f>
        <v>59/8582</v>
      </c>
      <c r="E114">
        <v>0.162474807003781</v>
      </c>
      <c r="F114">
        <v>0.475582770969811</v>
      </c>
      <c r="G114">
        <v>0.43659637878773899</v>
      </c>
      <c r="H114" t="s">
        <v>269</v>
      </c>
      <c r="I114">
        <v>2</v>
      </c>
      <c r="J114" t="str">
        <f t="shared" si="3"/>
        <v/>
      </c>
    </row>
    <row r="115" spans="1:10">
      <c r="A115" t="s">
        <v>317</v>
      </c>
      <c r="B115" t="s">
        <v>318</v>
      </c>
      <c r="C115" t="str">
        <f t="shared" si="5"/>
        <v>2/105</v>
      </c>
      <c r="D115" t="str">
        <f>"60/8582"</f>
        <v>60/8582</v>
      </c>
      <c r="E115">
        <v>0.16680703134493299</v>
      </c>
      <c r="F115">
        <v>0.475582770969811</v>
      </c>
      <c r="G115">
        <v>0.43659637878773899</v>
      </c>
      <c r="H115" t="s">
        <v>195</v>
      </c>
      <c r="I115">
        <v>2</v>
      </c>
      <c r="J115" t="str">
        <f t="shared" si="3"/>
        <v/>
      </c>
    </row>
    <row r="116" spans="1:10">
      <c r="A116" t="s">
        <v>319</v>
      </c>
      <c r="B116" t="s">
        <v>320</v>
      </c>
      <c r="C116" t="str">
        <f t="shared" si="5"/>
        <v>2/105</v>
      </c>
      <c r="D116" t="str">
        <f>"60/8582"</f>
        <v>60/8582</v>
      </c>
      <c r="E116">
        <v>0.16680703134493299</v>
      </c>
      <c r="F116">
        <v>0.475582770969811</v>
      </c>
      <c r="G116">
        <v>0.43659637878773899</v>
      </c>
      <c r="H116" t="s">
        <v>269</v>
      </c>
      <c r="I116">
        <v>2</v>
      </c>
      <c r="J116" t="str">
        <f t="shared" si="3"/>
        <v/>
      </c>
    </row>
    <row r="117" spans="1:10">
      <c r="A117" t="s">
        <v>321</v>
      </c>
      <c r="B117" t="s">
        <v>322</v>
      </c>
      <c r="C117" t="str">
        <f t="shared" si="5"/>
        <v>2/105</v>
      </c>
      <c r="D117" t="str">
        <f>"62/8582"</f>
        <v>62/8582</v>
      </c>
      <c r="E117">
        <v>0.17553089075959499</v>
      </c>
      <c r="F117">
        <v>0.475582770969811</v>
      </c>
      <c r="G117">
        <v>0.43659637878773899</v>
      </c>
      <c r="H117" t="s">
        <v>269</v>
      </c>
      <c r="I117">
        <v>2</v>
      </c>
      <c r="J117" t="str">
        <f t="shared" si="3"/>
        <v/>
      </c>
    </row>
    <row r="118" spans="1:10">
      <c r="A118" t="s">
        <v>323</v>
      </c>
      <c r="B118" t="s">
        <v>324</v>
      </c>
      <c r="C118" t="str">
        <f t="shared" si="5"/>
        <v>2/105</v>
      </c>
      <c r="D118" t="str">
        <f>"63/8582"</f>
        <v>63/8582</v>
      </c>
      <c r="E118">
        <v>0.17992029606457799</v>
      </c>
      <c r="F118">
        <v>0.475582770969811</v>
      </c>
      <c r="G118">
        <v>0.43659637878773899</v>
      </c>
      <c r="H118" t="s">
        <v>269</v>
      </c>
      <c r="I118">
        <v>2</v>
      </c>
      <c r="J118" t="str">
        <f t="shared" si="3"/>
        <v/>
      </c>
    </row>
    <row r="119" spans="1:10">
      <c r="A119" t="s">
        <v>325</v>
      </c>
      <c r="B119" t="s">
        <v>326</v>
      </c>
      <c r="C119" t="str">
        <f t="shared" si="5"/>
        <v>2/105</v>
      </c>
      <c r="D119" t="str">
        <f>"63/8582"</f>
        <v>63/8582</v>
      </c>
      <c r="E119">
        <v>0.17992029606457799</v>
      </c>
      <c r="F119">
        <v>0.475582770969811</v>
      </c>
      <c r="G119">
        <v>0.43659637878773899</v>
      </c>
      <c r="H119" t="s">
        <v>327</v>
      </c>
      <c r="I119">
        <v>2</v>
      </c>
      <c r="J119" t="str">
        <f t="shared" si="3"/>
        <v/>
      </c>
    </row>
    <row r="120" spans="1:10">
      <c r="A120" t="s">
        <v>328</v>
      </c>
      <c r="B120" t="s">
        <v>329</v>
      </c>
      <c r="C120" t="str">
        <f t="shared" si="5"/>
        <v>2/105</v>
      </c>
      <c r="D120" t="str">
        <f>"63/8582"</f>
        <v>63/8582</v>
      </c>
      <c r="E120">
        <v>0.17992029606457799</v>
      </c>
      <c r="F120">
        <v>0.475582770969811</v>
      </c>
      <c r="G120">
        <v>0.43659637878773899</v>
      </c>
      <c r="H120" t="s">
        <v>269</v>
      </c>
      <c r="I120">
        <v>2</v>
      </c>
      <c r="J120" t="str">
        <f t="shared" si="3"/>
        <v/>
      </c>
    </row>
    <row r="121" spans="1:10">
      <c r="A121" t="s">
        <v>330</v>
      </c>
      <c r="B121" t="s">
        <v>331</v>
      </c>
      <c r="C121" t="str">
        <f t="shared" si="5"/>
        <v>2/105</v>
      </c>
      <c r="D121" t="str">
        <f>"63/8582"</f>
        <v>63/8582</v>
      </c>
      <c r="E121">
        <v>0.17992029606457799</v>
      </c>
      <c r="F121">
        <v>0.475582770969811</v>
      </c>
      <c r="G121">
        <v>0.43659637878773899</v>
      </c>
      <c r="H121" t="s">
        <v>269</v>
      </c>
      <c r="I121">
        <v>2</v>
      </c>
      <c r="J121" t="str">
        <f t="shared" si="3"/>
        <v/>
      </c>
    </row>
    <row r="122" spans="1:10">
      <c r="A122" t="s">
        <v>332</v>
      </c>
      <c r="B122" t="s">
        <v>333</v>
      </c>
      <c r="C122" t="str">
        <f t="shared" si="5"/>
        <v>2/105</v>
      </c>
      <c r="D122" t="str">
        <f>"64/8582"</f>
        <v>64/8582</v>
      </c>
      <c r="E122">
        <v>0.18432657161551799</v>
      </c>
      <c r="F122">
        <v>0.475582770969811</v>
      </c>
      <c r="G122">
        <v>0.43659637878773899</v>
      </c>
      <c r="H122" t="s">
        <v>269</v>
      </c>
      <c r="I122">
        <v>2</v>
      </c>
      <c r="J122" t="str">
        <f t="shared" si="3"/>
        <v/>
      </c>
    </row>
    <row r="123" spans="1:10">
      <c r="A123" t="s">
        <v>334</v>
      </c>
      <c r="B123" t="s">
        <v>335</v>
      </c>
      <c r="C123" t="str">
        <f t="shared" si="5"/>
        <v>2/105</v>
      </c>
      <c r="D123" t="str">
        <f>"64/8582"</f>
        <v>64/8582</v>
      </c>
      <c r="E123">
        <v>0.18432657161551799</v>
      </c>
      <c r="F123">
        <v>0.475582770969811</v>
      </c>
      <c r="G123">
        <v>0.43659637878773899</v>
      </c>
      <c r="H123" t="s">
        <v>269</v>
      </c>
      <c r="I123">
        <v>2</v>
      </c>
      <c r="J123" t="str">
        <f t="shared" si="3"/>
        <v/>
      </c>
    </row>
    <row r="124" spans="1:10">
      <c r="A124" t="s">
        <v>336</v>
      </c>
      <c r="B124" t="s">
        <v>337</v>
      </c>
      <c r="C124" t="str">
        <f t="shared" si="5"/>
        <v>2/105</v>
      </c>
      <c r="D124" t="str">
        <f>"64/8582"</f>
        <v>64/8582</v>
      </c>
      <c r="E124">
        <v>0.18432657161551799</v>
      </c>
      <c r="F124">
        <v>0.475582770969811</v>
      </c>
      <c r="G124">
        <v>0.43659637878773899</v>
      </c>
      <c r="H124" t="s">
        <v>269</v>
      </c>
      <c r="I124">
        <v>2</v>
      </c>
      <c r="J124" t="str">
        <f t="shared" si="3"/>
        <v/>
      </c>
    </row>
    <row r="125" spans="1:10">
      <c r="A125" t="s">
        <v>338</v>
      </c>
      <c r="B125" t="s">
        <v>339</v>
      </c>
      <c r="C125" t="str">
        <f t="shared" si="5"/>
        <v>2/105</v>
      </c>
      <c r="D125" t="str">
        <f>"66/8582"</f>
        <v>66/8582</v>
      </c>
      <c r="E125">
        <v>0.19318553248822901</v>
      </c>
      <c r="F125">
        <v>0.475582770969811</v>
      </c>
      <c r="G125">
        <v>0.43659637878773899</v>
      </c>
      <c r="H125" t="s">
        <v>269</v>
      </c>
      <c r="I125">
        <v>2</v>
      </c>
      <c r="J125" t="str">
        <f t="shared" si="3"/>
        <v/>
      </c>
    </row>
    <row r="126" spans="1:10">
      <c r="A126" t="s">
        <v>340</v>
      </c>
      <c r="B126" t="s">
        <v>341</v>
      </c>
      <c r="C126" t="str">
        <f t="shared" si="5"/>
        <v>2/105</v>
      </c>
      <c r="D126" t="str">
        <f>"66/8582"</f>
        <v>66/8582</v>
      </c>
      <c r="E126">
        <v>0.19318553248822901</v>
      </c>
      <c r="F126">
        <v>0.475582770969811</v>
      </c>
      <c r="G126">
        <v>0.43659637878773899</v>
      </c>
      <c r="H126" t="s">
        <v>269</v>
      </c>
      <c r="I126">
        <v>2</v>
      </c>
      <c r="J126" t="str">
        <f t="shared" si="3"/>
        <v/>
      </c>
    </row>
    <row r="127" spans="1:10">
      <c r="A127" t="s">
        <v>342</v>
      </c>
      <c r="B127" t="s">
        <v>343</v>
      </c>
      <c r="C127" t="str">
        <f t="shared" si="5"/>
        <v>2/105</v>
      </c>
      <c r="D127" t="str">
        <f>"67/8582"</f>
        <v>67/8582</v>
      </c>
      <c r="E127">
        <v>0.197636174057606</v>
      </c>
      <c r="F127">
        <v>0.475582770969811</v>
      </c>
      <c r="G127">
        <v>0.43659637878773899</v>
      </c>
      <c r="H127" t="s">
        <v>269</v>
      </c>
      <c r="I127">
        <v>2</v>
      </c>
      <c r="J127" t="str">
        <f t="shared" si="3"/>
        <v/>
      </c>
    </row>
    <row r="128" spans="1:10">
      <c r="A128" t="s">
        <v>344</v>
      </c>
      <c r="B128" t="s">
        <v>345</v>
      </c>
      <c r="C128" t="str">
        <f t="shared" si="5"/>
        <v>2/105</v>
      </c>
      <c r="D128" t="str">
        <f>"68/8582"</f>
        <v>68/8582</v>
      </c>
      <c r="E128">
        <v>0.20209959759017301</v>
      </c>
      <c r="F128">
        <v>0.475582770969811</v>
      </c>
      <c r="G128">
        <v>0.43659637878773899</v>
      </c>
      <c r="H128" t="s">
        <v>269</v>
      </c>
      <c r="I128">
        <v>2</v>
      </c>
      <c r="J128" t="str">
        <f t="shared" si="3"/>
        <v/>
      </c>
    </row>
    <row r="129" spans="1:10">
      <c r="A129" t="s">
        <v>346</v>
      </c>
      <c r="B129" t="s">
        <v>347</v>
      </c>
      <c r="C129" t="str">
        <f t="shared" si="5"/>
        <v>2/105</v>
      </c>
      <c r="D129" t="str">
        <f>"68/8582"</f>
        <v>68/8582</v>
      </c>
      <c r="E129">
        <v>0.20209959759017301</v>
      </c>
      <c r="F129">
        <v>0.475582770969811</v>
      </c>
      <c r="G129">
        <v>0.43659637878773899</v>
      </c>
      <c r="H129" t="s">
        <v>269</v>
      </c>
      <c r="I129">
        <v>2</v>
      </c>
      <c r="J129" t="str">
        <f t="shared" si="3"/>
        <v/>
      </c>
    </row>
    <row r="130" spans="1:10">
      <c r="A130" t="s">
        <v>348</v>
      </c>
      <c r="B130" t="s">
        <v>349</v>
      </c>
      <c r="C130" t="str">
        <f t="shared" si="5"/>
        <v>2/105</v>
      </c>
      <c r="D130" t="str">
        <f>"70/8582"</f>
        <v>70/8582</v>
      </c>
      <c r="E130">
        <v>0.21106094432165601</v>
      </c>
      <c r="F130">
        <v>0.475582770969811</v>
      </c>
      <c r="G130">
        <v>0.43659637878773899</v>
      </c>
      <c r="H130" t="s">
        <v>269</v>
      </c>
      <c r="I130">
        <v>2</v>
      </c>
      <c r="J130" t="str">
        <f t="shared" ref="J130:J193" si="7">IF(F130&lt;0.05,"*","")</f>
        <v/>
      </c>
    </row>
    <row r="131" spans="1:10">
      <c r="A131" t="s">
        <v>350</v>
      </c>
      <c r="B131" t="s">
        <v>351</v>
      </c>
      <c r="C131" t="str">
        <f t="shared" si="5"/>
        <v>2/105</v>
      </c>
      <c r="D131" t="str">
        <f>"70/8582"</f>
        <v>70/8582</v>
      </c>
      <c r="E131">
        <v>0.21106094432165601</v>
      </c>
      <c r="F131">
        <v>0.475582770969811</v>
      </c>
      <c r="G131">
        <v>0.43659637878773899</v>
      </c>
      <c r="H131" t="s">
        <v>269</v>
      </c>
      <c r="I131">
        <v>2</v>
      </c>
      <c r="J131" t="str">
        <f t="shared" si="7"/>
        <v/>
      </c>
    </row>
    <row r="132" spans="1:10">
      <c r="A132" t="s">
        <v>352</v>
      </c>
      <c r="B132" t="s">
        <v>353</v>
      </c>
      <c r="C132" t="str">
        <f t="shared" si="5"/>
        <v>2/105</v>
      </c>
      <c r="D132" t="str">
        <f>"72/8582"</f>
        <v>72/8582</v>
      </c>
      <c r="E132">
        <v>0.22006209120189199</v>
      </c>
      <c r="F132">
        <v>0.475582770969811</v>
      </c>
      <c r="G132">
        <v>0.43659637878773899</v>
      </c>
      <c r="H132" t="s">
        <v>269</v>
      </c>
      <c r="I132">
        <v>2</v>
      </c>
      <c r="J132" t="str">
        <f t="shared" si="7"/>
        <v/>
      </c>
    </row>
    <row r="133" spans="1:10">
      <c r="A133" t="s">
        <v>354</v>
      </c>
      <c r="B133" t="s">
        <v>355</v>
      </c>
      <c r="C133" t="str">
        <f t="shared" si="5"/>
        <v>2/105</v>
      </c>
      <c r="D133" t="str">
        <f>"73/8582"</f>
        <v>73/8582</v>
      </c>
      <c r="E133">
        <v>0.22457534212312499</v>
      </c>
      <c r="F133">
        <v>0.475582770969811</v>
      </c>
      <c r="G133">
        <v>0.43659637878773899</v>
      </c>
      <c r="H133" t="s">
        <v>195</v>
      </c>
      <c r="I133">
        <v>2</v>
      </c>
      <c r="J133" t="str">
        <f t="shared" si="7"/>
        <v/>
      </c>
    </row>
    <row r="134" spans="1:10">
      <c r="A134" t="s">
        <v>356</v>
      </c>
      <c r="B134" t="s">
        <v>357</v>
      </c>
      <c r="C134" t="str">
        <f t="shared" si="5"/>
        <v>2/105</v>
      </c>
      <c r="D134" t="str">
        <f>"73/8582"</f>
        <v>73/8582</v>
      </c>
      <c r="E134">
        <v>0.22457534212312499</v>
      </c>
      <c r="F134">
        <v>0.475582770969811</v>
      </c>
      <c r="G134">
        <v>0.43659637878773899</v>
      </c>
      <c r="H134" t="s">
        <v>269</v>
      </c>
      <c r="I134">
        <v>2</v>
      </c>
      <c r="J134" t="str">
        <f t="shared" si="7"/>
        <v/>
      </c>
    </row>
    <row r="135" spans="1:10">
      <c r="A135" t="s">
        <v>358</v>
      </c>
      <c r="B135" t="s">
        <v>359</v>
      </c>
      <c r="C135" t="str">
        <f t="shared" si="5"/>
        <v>2/105</v>
      </c>
      <c r="D135" t="str">
        <f>"73/8582"</f>
        <v>73/8582</v>
      </c>
      <c r="E135">
        <v>0.22457534212312499</v>
      </c>
      <c r="F135">
        <v>0.475582770969811</v>
      </c>
      <c r="G135">
        <v>0.43659637878773899</v>
      </c>
      <c r="H135" t="s">
        <v>269</v>
      </c>
      <c r="I135">
        <v>2</v>
      </c>
      <c r="J135" t="str">
        <f t="shared" si="7"/>
        <v/>
      </c>
    </row>
    <row r="136" spans="1:10">
      <c r="A136" t="s">
        <v>360</v>
      </c>
      <c r="B136" t="s">
        <v>361</v>
      </c>
      <c r="C136" t="str">
        <f t="shared" si="5"/>
        <v>2/105</v>
      </c>
      <c r="D136" t="str">
        <f>"74/8582"</f>
        <v>74/8582</v>
      </c>
      <c r="E136">
        <v>0.22909588616930299</v>
      </c>
      <c r="F136">
        <v>0.475582770969811</v>
      </c>
      <c r="G136">
        <v>0.43659637878773899</v>
      </c>
      <c r="H136" t="s">
        <v>269</v>
      </c>
      <c r="I136">
        <v>2</v>
      </c>
      <c r="J136" t="str">
        <f t="shared" si="7"/>
        <v/>
      </c>
    </row>
    <row r="137" spans="1:10">
      <c r="A137" t="s">
        <v>362</v>
      </c>
      <c r="B137" t="s">
        <v>363</v>
      </c>
      <c r="C137" t="str">
        <f t="shared" si="5"/>
        <v>2/105</v>
      </c>
      <c r="D137" t="str">
        <f>"74/8582"</f>
        <v>74/8582</v>
      </c>
      <c r="E137">
        <v>0.22909588616930299</v>
      </c>
      <c r="F137">
        <v>0.475582770969811</v>
      </c>
      <c r="G137">
        <v>0.43659637878773899</v>
      </c>
      <c r="H137" t="s">
        <v>269</v>
      </c>
      <c r="I137">
        <v>2</v>
      </c>
      <c r="J137" t="str">
        <f t="shared" si="7"/>
        <v/>
      </c>
    </row>
    <row r="138" spans="1:10">
      <c r="A138" t="s">
        <v>364</v>
      </c>
      <c r="B138" t="s">
        <v>365</v>
      </c>
      <c r="C138" t="str">
        <f t="shared" si="5"/>
        <v>2/105</v>
      </c>
      <c r="D138" t="str">
        <f>"75/8582"</f>
        <v>75/8582</v>
      </c>
      <c r="E138">
        <v>0.23362287894387401</v>
      </c>
      <c r="F138">
        <v>0.475582770969811</v>
      </c>
      <c r="G138">
        <v>0.43659637878773899</v>
      </c>
      <c r="H138" t="s">
        <v>269</v>
      </c>
      <c r="I138">
        <v>2</v>
      </c>
      <c r="J138" t="str">
        <f t="shared" si="7"/>
        <v/>
      </c>
    </row>
    <row r="139" spans="1:10">
      <c r="A139" t="s">
        <v>366</v>
      </c>
      <c r="B139" t="s">
        <v>367</v>
      </c>
      <c r="C139" t="str">
        <f t="shared" si="5"/>
        <v>2/105</v>
      </c>
      <c r="D139" t="str">
        <f>"76/8582"</f>
        <v>76/8582</v>
      </c>
      <c r="E139">
        <v>0.23815549524048801</v>
      </c>
      <c r="F139">
        <v>0.475582770969811</v>
      </c>
      <c r="G139">
        <v>0.43659637878773899</v>
      </c>
      <c r="H139" t="s">
        <v>269</v>
      </c>
      <c r="I139">
        <v>2</v>
      </c>
      <c r="J139" t="str">
        <f t="shared" si="7"/>
        <v/>
      </c>
    </row>
    <row r="140" spans="1:10">
      <c r="A140" t="s">
        <v>368</v>
      </c>
      <c r="B140" t="s">
        <v>369</v>
      </c>
      <c r="C140" t="str">
        <f t="shared" si="5"/>
        <v>2/105</v>
      </c>
      <c r="D140" t="str">
        <f>"76/8582"</f>
        <v>76/8582</v>
      </c>
      <c r="E140">
        <v>0.23815549524048801</v>
      </c>
      <c r="F140">
        <v>0.475582770969811</v>
      </c>
      <c r="G140">
        <v>0.43659637878773899</v>
      </c>
      <c r="H140" t="s">
        <v>269</v>
      </c>
      <c r="I140">
        <v>2</v>
      </c>
      <c r="J140" t="str">
        <f t="shared" si="7"/>
        <v/>
      </c>
    </row>
    <row r="141" spans="1:10">
      <c r="A141" t="s">
        <v>370</v>
      </c>
      <c r="B141" t="s">
        <v>371</v>
      </c>
      <c r="C141" t="str">
        <f t="shared" si="5"/>
        <v>2/105</v>
      </c>
      <c r="D141" t="str">
        <f>"77/8582"</f>
        <v>77/8582</v>
      </c>
      <c r="E141">
        <v>0.24269292870749001</v>
      </c>
      <c r="F141">
        <v>0.475582770969811</v>
      </c>
      <c r="G141">
        <v>0.43659637878773899</v>
      </c>
      <c r="H141" t="s">
        <v>269</v>
      </c>
      <c r="I141">
        <v>2</v>
      </c>
      <c r="J141" t="str">
        <f t="shared" si="7"/>
        <v/>
      </c>
    </row>
    <row r="142" spans="1:10">
      <c r="A142" t="s">
        <v>372</v>
      </c>
      <c r="B142" t="s">
        <v>373</v>
      </c>
      <c r="C142" t="str">
        <f t="shared" si="5"/>
        <v>2/105</v>
      </c>
      <c r="D142" t="str">
        <f>"77/8582"</f>
        <v>77/8582</v>
      </c>
      <c r="E142">
        <v>0.24269292870749001</v>
      </c>
      <c r="F142">
        <v>0.475582770969811</v>
      </c>
      <c r="G142">
        <v>0.43659637878773899</v>
      </c>
      <c r="H142" t="s">
        <v>269</v>
      </c>
      <c r="I142">
        <v>2</v>
      </c>
      <c r="J142" t="str">
        <f t="shared" si="7"/>
        <v/>
      </c>
    </row>
    <row r="143" spans="1:10">
      <c r="A143" t="s">
        <v>374</v>
      </c>
      <c r="B143" t="s">
        <v>375</v>
      </c>
      <c r="C143" t="str">
        <f t="shared" si="5"/>
        <v>2/105</v>
      </c>
      <c r="D143" t="str">
        <f>"77/8582"</f>
        <v>77/8582</v>
      </c>
      <c r="E143">
        <v>0.24269292870749001</v>
      </c>
      <c r="F143">
        <v>0.475582770969811</v>
      </c>
      <c r="G143">
        <v>0.43659637878773899</v>
      </c>
      <c r="H143" t="s">
        <v>269</v>
      </c>
      <c r="I143">
        <v>2</v>
      </c>
      <c r="J143" t="str">
        <f t="shared" si="7"/>
        <v/>
      </c>
    </row>
    <row r="144" spans="1:10">
      <c r="A144" t="s">
        <v>376</v>
      </c>
      <c r="B144" t="s">
        <v>377</v>
      </c>
      <c r="C144" t="str">
        <f t="shared" si="5"/>
        <v>2/105</v>
      </c>
      <c r="D144" t="str">
        <f>"77/8582"</f>
        <v>77/8582</v>
      </c>
      <c r="E144">
        <v>0.24269292870749001</v>
      </c>
      <c r="F144">
        <v>0.475582770969811</v>
      </c>
      <c r="G144">
        <v>0.43659637878773899</v>
      </c>
      <c r="H144" t="s">
        <v>269</v>
      </c>
      <c r="I144">
        <v>2</v>
      </c>
      <c r="J144" t="str">
        <f t="shared" si="7"/>
        <v/>
      </c>
    </row>
    <row r="145" spans="1:10">
      <c r="A145" t="s">
        <v>378</v>
      </c>
      <c r="B145" t="s">
        <v>379</v>
      </c>
      <c r="C145" t="str">
        <f t="shared" si="5"/>
        <v>2/105</v>
      </c>
      <c r="D145" t="str">
        <f>"78/8582"</f>
        <v>78/8582</v>
      </c>
      <c r="E145">
        <v>0.247234391517619</v>
      </c>
      <c r="F145">
        <v>0.475582770969811</v>
      </c>
      <c r="G145">
        <v>0.43659637878773899</v>
      </c>
      <c r="H145" t="s">
        <v>380</v>
      </c>
      <c r="I145">
        <v>2</v>
      </c>
      <c r="J145" t="str">
        <f t="shared" si="7"/>
        <v/>
      </c>
    </row>
    <row r="146" spans="1:10">
      <c r="A146" t="s">
        <v>381</v>
      </c>
      <c r="B146" t="s">
        <v>382</v>
      </c>
      <c r="C146" t="str">
        <f t="shared" si="5"/>
        <v>2/105</v>
      </c>
      <c r="D146" t="str">
        <f>"78/8582"</f>
        <v>78/8582</v>
      </c>
      <c r="E146">
        <v>0.247234391517619</v>
      </c>
      <c r="F146">
        <v>0.475582770969811</v>
      </c>
      <c r="G146">
        <v>0.43659637878773899</v>
      </c>
      <c r="H146" t="s">
        <v>380</v>
      </c>
      <c r="I146">
        <v>2</v>
      </c>
      <c r="J146" t="str">
        <f t="shared" si="7"/>
        <v/>
      </c>
    </row>
    <row r="147" spans="1:10">
      <c r="A147" t="s">
        <v>383</v>
      </c>
      <c r="B147" t="s">
        <v>384</v>
      </c>
      <c r="C147" t="str">
        <f t="shared" si="5"/>
        <v>2/105</v>
      </c>
      <c r="D147" t="str">
        <f>"78/8582"</f>
        <v>78/8582</v>
      </c>
      <c r="E147">
        <v>0.247234391517619</v>
      </c>
      <c r="F147">
        <v>0.475582770969811</v>
      </c>
      <c r="G147">
        <v>0.43659637878773899</v>
      </c>
      <c r="H147" t="s">
        <v>380</v>
      </c>
      <c r="I147">
        <v>2</v>
      </c>
      <c r="J147" t="str">
        <f t="shared" si="7"/>
        <v/>
      </c>
    </row>
    <row r="148" spans="1:10">
      <c r="A148" t="s">
        <v>385</v>
      </c>
      <c r="B148" t="s">
        <v>386</v>
      </c>
      <c r="C148" t="str">
        <f t="shared" si="5"/>
        <v>2/105</v>
      </c>
      <c r="D148" t="str">
        <f>"79/8582"</f>
        <v>79/8582</v>
      </c>
      <c r="E148">
        <v>0.25177911404284098</v>
      </c>
      <c r="F148">
        <v>0.475582770969811</v>
      </c>
      <c r="G148">
        <v>0.43659637878773899</v>
      </c>
      <c r="H148" t="s">
        <v>380</v>
      </c>
      <c r="I148">
        <v>2</v>
      </c>
      <c r="J148" t="str">
        <f t="shared" si="7"/>
        <v/>
      </c>
    </row>
    <row r="149" spans="1:10">
      <c r="A149" t="s">
        <v>387</v>
      </c>
      <c r="B149" t="s">
        <v>388</v>
      </c>
      <c r="C149" t="str">
        <f t="shared" si="5"/>
        <v>2/105</v>
      </c>
      <c r="D149" t="str">
        <f>"79/8582"</f>
        <v>79/8582</v>
      </c>
      <c r="E149">
        <v>0.25177911404284098</v>
      </c>
      <c r="F149">
        <v>0.475582770969811</v>
      </c>
      <c r="G149">
        <v>0.43659637878773899</v>
      </c>
      <c r="H149" t="s">
        <v>380</v>
      </c>
      <c r="I149">
        <v>2</v>
      </c>
      <c r="J149" t="str">
        <f t="shared" si="7"/>
        <v/>
      </c>
    </row>
    <row r="150" spans="1:10">
      <c r="A150" t="s">
        <v>389</v>
      </c>
      <c r="B150" t="s">
        <v>390</v>
      </c>
      <c r="C150" t="str">
        <f t="shared" ref="C150:C183" si="8">"2/105"</f>
        <v>2/105</v>
      </c>
      <c r="D150" t="str">
        <f>"79/8582"</f>
        <v>79/8582</v>
      </c>
      <c r="E150">
        <v>0.25177911404284098</v>
      </c>
      <c r="F150">
        <v>0.475582770969811</v>
      </c>
      <c r="G150">
        <v>0.43659637878773899</v>
      </c>
      <c r="H150" t="s">
        <v>380</v>
      </c>
      <c r="I150">
        <v>2</v>
      </c>
      <c r="J150" t="str">
        <f t="shared" si="7"/>
        <v/>
      </c>
    </row>
    <row r="151" spans="1:10">
      <c r="A151" t="s">
        <v>391</v>
      </c>
      <c r="B151" t="s">
        <v>392</v>
      </c>
      <c r="C151" t="str">
        <f t="shared" si="8"/>
        <v>2/105</v>
      </c>
      <c r="D151" t="str">
        <f>"79/8582"</f>
        <v>79/8582</v>
      </c>
      <c r="E151">
        <v>0.25177911404284098</v>
      </c>
      <c r="F151">
        <v>0.475582770969811</v>
      </c>
      <c r="G151">
        <v>0.43659637878773899</v>
      </c>
      <c r="H151" t="s">
        <v>380</v>
      </c>
      <c r="I151">
        <v>2</v>
      </c>
      <c r="J151" t="str">
        <f t="shared" si="7"/>
        <v/>
      </c>
    </row>
    <row r="152" spans="1:10">
      <c r="A152" t="s">
        <v>393</v>
      </c>
      <c r="B152" t="s">
        <v>394</v>
      </c>
      <c r="C152" t="str">
        <f t="shared" ref="C152:C208" si="9">"1/105"</f>
        <v>1/105</v>
      </c>
      <c r="D152" t="str">
        <f t="shared" ref="D152:D157" si="10">"10/8582"</f>
        <v>10/8582</v>
      </c>
      <c r="E152">
        <v>0.11588552356298699</v>
      </c>
      <c r="F152">
        <v>0.475582770969811</v>
      </c>
      <c r="G152">
        <v>0.43659637878773899</v>
      </c>
      <c r="H152" t="s">
        <v>395</v>
      </c>
      <c r="I152">
        <v>1</v>
      </c>
      <c r="J152" t="str">
        <f t="shared" si="7"/>
        <v/>
      </c>
    </row>
    <row r="153" spans="1:10">
      <c r="A153" t="s">
        <v>396</v>
      </c>
      <c r="B153" t="s">
        <v>397</v>
      </c>
      <c r="C153" t="str">
        <f t="shared" si="9"/>
        <v>1/105</v>
      </c>
      <c r="D153" t="str">
        <f t="shared" si="10"/>
        <v>10/8582</v>
      </c>
      <c r="E153">
        <v>0.11588552356298699</v>
      </c>
      <c r="F153">
        <v>0.475582770969811</v>
      </c>
      <c r="G153">
        <v>0.43659637878773899</v>
      </c>
      <c r="H153" t="s">
        <v>395</v>
      </c>
      <c r="I153">
        <v>1</v>
      </c>
      <c r="J153" t="str">
        <f t="shared" si="7"/>
        <v/>
      </c>
    </row>
    <row r="154" spans="1:10">
      <c r="A154" t="s">
        <v>398</v>
      </c>
      <c r="B154" t="s">
        <v>399</v>
      </c>
      <c r="C154" t="str">
        <f t="shared" si="9"/>
        <v>1/105</v>
      </c>
      <c r="D154" t="str">
        <f t="shared" si="10"/>
        <v>10/8582</v>
      </c>
      <c r="E154">
        <v>0.11588552356298699</v>
      </c>
      <c r="F154">
        <v>0.475582770969811</v>
      </c>
      <c r="G154">
        <v>0.43659637878773899</v>
      </c>
      <c r="H154" t="s">
        <v>395</v>
      </c>
      <c r="I154">
        <v>1</v>
      </c>
      <c r="J154" t="str">
        <f t="shared" si="7"/>
        <v/>
      </c>
    </row>
    <row r="155" spans="1:10">
      <c r="A155" t="s">
        <v>400</v>
      </c>
      <c r="B155" t="s">
        <v>401</v>
      </c>
      <c r="C155" t="str">
        <f t="shared" si="9"/>
        <v>1/105</v>
      </c>
      <c r="D155" t="str">
        <f t="shared" si="10"/>
        <v>10/8582</v>
      </c>
      <c r="E155">
        <v>0.11588552356298699</v>
      </c>
      <c r="F155">
        <v>0.475582770969811</v>
      </c>
      <c r="G155">
        <v>0.43659637878773899</v>
      </c>
      <c r="H155" t="s">
        <v>402</v>
      </c>
      <c r="I155">
        <v>1</v>
      </c>
      <c r="J155" t="str">
        <f t="shared" si="7"/>
        <v/>
      </c>
    </row>
    <row r="156" spans="1:10">
      <c r="A156" t="s">
        <v>403</v>
      </c>
      <c r="B156" t="s">
        <v>404</v>
      </c>
      <c r="C156" t="str">
        <f t="shared" si="9"/>
        <v>1/105</v>
      </c>
      <c r="D156" t="str">
        <f t="shared" si="10"/>
        <v>10/8582</v>
      </c>
      <c r="E156">
        <v>0.11588552356298699</v>
      </c>
      <c r="F156">
        <v>0.475582770969811</v>
      </c>
      <c r="G156">
        <v>0.43659637878773899</v>
      </c>
      <c r="H156" t="s">
        <v>405</v>
      </c>
      <c r="I156">
        <v>1</v>
      </c>
      <c r="J156" t="str">
        <f t="shared" si="7"/>
        <v/>
      </c>
    </row>
    <row r="157" spans="1:10">
      <c r="A157" t="s">
        <v>406</v>
      </c>
      <c r="B157" t="s">
        <v>407</v>
      </c>
      <c r="C157" t="str">
        <f t="shared" si="9"/>
        <v>1/105</v>
      </c>
      <c r="D157" t="str">
        <f t="shared" si="10"/>
        <v>10/8582</v>
      </c>
      <c r="E157">
        <v>0.11588552356298699</v>
      </c>
      <c r="F157">
        <v>0.475582770969811</v>
      </c>
      <c r="G157">
        <v>0.43659637878773899</v>
      </c>
      <c r="H157" t="s">
        <v>408</v>
      </c>
      <c r="I157">
        <v>1</v>
      </c>
      <c r="J157" t="str">
        <f t="shared" si="7"/>
        <v/>
      </c>
    </row>
    <row r="158" spans="1:10">
      <c r="A158" t="s">
        <v>409</v>
      </c>
      <c r="B158" t="s">
        <v>410</v>
      </c>
      <c r="C158" t="str">
        <f t="shared" si="9"/>
        <v>1/105</v>
      </c>
      <c r="D158" t="str">
        <f t="shared" ref="D158:D163" si="11">"11/8582"</f>
        <v>11/8582</v>
      </c>
      <c r="E158">
        <v>0.12671520392065</v>
      </c>
      <c r="F158">
        <v>0.475582770969811</v>
      </c>
      <c r="G158">
        <v>0.43659637878773899</v>
      </c>
      <c r="H158" t="s">
        <v>411</v>
      </c>
      <c r="I158">
        <v>1</v>
      </c>
      <c r="J158" t="str">
        <f t="shared" si="7"/>
        <v/>
      </c>
    </row>
    <row r="159" spans="1:10">
      <c r="A159" t="s">
        <v>412</v>
      </c>
      <c r="B159" t="s">
        <v>413</v>
      </c>
      <c r="C159" t="str">
        <f t="shared" si="9"/>
        <v>1/105</v>
      </c>
      <c r="D159" t="str">
        <f t="shared" si="11"/>
        <v>11/8582</v>
      </c>
      <c r="E159">
        <v>0.12671520392065</v>
      </c>
      <c r="F159">
        <v>0.475582770969811</v>
      </c>
      <c r="G159">
        <v>0.43659637878773899</v>
      </c>
      <c r="H159" t="s">
        <v>414</v>
      </c>
      <c r="I159">
        <v>1</v>
      </c>
      <c r="J159" t="str">
        <f t="shared" si="7"/>
        <v/>
      </c>
    </row>
    <row r="160" spans="1:10">
      <c r="A160" t="s">
        <v>415</v>
      </c>
      <c r="B160" t="s">
        <v>416</v>
      </c>
      <c r="C160" t="str">
        <f t="shared" si="9"/>
        <v>1/105</v>
      </c>
      <c r="D160" t="str">
        <f t="shared" si="11"/>
        <v>11/8582</v>
      </c>
      <c r="E160">
        <v>0.12671520392065</v>
      </c>
      <c r="F160">
        <v>0.475582770969811</v>
      </c>
      <c r="G160">
        <v>0.43659637878773899</v>
      </c>
      <c r="H160" t="s">
        <v>405</v>
      </c>
      <c r="I160">
        <v>1</v>
      </c>
      <c r="J160" t="str">
        <f t="shared" si="7"/>
        <v/>
      </c>
    </row>
    <row r="161" spans="1:10">
      <c r="A161" t="s">
        <v>417</v>
      </c>
      <c r="B161" t="s">
        <v>418</v>
      </c>
      <c r="C161" t="str">
        <f t="shared" si="9"/>
        <v>1/105</v>
      </c>
      <c r="D161" t="str">
        <f t="shared" si="11"/>
        <v>11/8582</v>
      </c>
      <c r="E161">
        <v>0.12671520392065</v>
      </c>
      <c r="F161">
        <v>0.475582770969811</v>
      </c>
      <c r="G161">
        <v>0.43659637878773899</v>
      </c>
      <c r="H161" t="s">
        <v>419</v>
      </c>
      <c r="I161">
        <v>1</v>
      </c>
      <c r="J161" t="str">
        <f t="shared" si="7"/>
        <v/>
      </c>
    </row>
    <row r="162" spans="1:10">
      <c r="A162" t="s">
        <v>420</v>
      </c>
      <c r="B162" t="s">
        <v>421</v>
      </c>
      <c r="C162" t="str">
        <f t="shared" si="9"/>
        <v>1/105</v>
      </c>
      <c r="D162" t="str">
        <f t="shared" si="11"/>
        <v>11/8582</v>
      </c>
      <c r="E162">
        <v>0.12671520392065</v>
      </c>
      <c r="F162">
        <v>0.475582770969811</v>
      </c>
      <c r="G162">
        <v>0.43659637878773899</v>
      </c>
      <c r="H162" t="s">
        <v>408</v>
      </c>
      <c r="I162">
        <v>1</v>
      </c>
      <c r="J162" t="str">
        <f t="shared" si="7"/>
        <v/>
      </c>
    </row>
    <row r="163" spans="1:10">
      <c r="A163" t="s">
        <v>422</v>
      </c>
      <c r="B163" t="s">
        <v>423</v>
      </c>
      <c r="C163" t="str">
        <f t="shared" si="9"/>
        <v>1/105</v>
      </c>
      <c r="D163" t="str">
        <f t="shared" si="11"/>
        <v>11/8582</v>
      </c>
      <c r="E163">
        <v>0.12671520392065</v>
      </c>
      <c r="F163">
        <v>0.475582770969811</v>
      </c>
      <c r="G163">
        <v>0.43659637878773899</v>
      </c>
      <c r="H163" t="s">
        <v>408</v>
      </c>
      <c r="I163">
        <v>1</v>
      </c>
      <c r="J163" t="str">
        <f t="shared" si="7"/>
        <v/>
      </c>
    </row>
    <row r="164" spans="1:10">
      <c r="A164" t="s">
        <v>424</v>
      </c>
      <c r="B164" t="s">
        <v>425</v>
      </c>
      <c r="C164" t="str">
        <f t="shared" si="9"/>
        <v>1/105</v>
      </c>
      <c r="D164" t="str">
        <f t="shared" ref="D164:D169" si="12">"12/8582"</f>
        <v>12/8582</v>
      </c>
      <c r="E164">
        <v>0.13741347758630501</v>
      </c>
      <c r="F164">
        <v>0.475582770969811</v>
      </c>
      <c r="G164">
        <v>0.43659637878773899</v>
      </c>
      <c r="H164" t="s">
        <v>426</v>
      </c>
      <c r="I164">
        <v>1</v>
      </c>
      <c r="J164" t="str">
        <f t="shared" si="7"/>
        <v/>
      </c>
    </row>
    <row r="165" spans="1:10">
      <c r="A165" t="s">
        <v>427</v>
      </c>
      <c r="B165" t="s">
        <v>428</v>
      </c>
      <c r="C165" t="str">
        <f t="shared" si="9"/>
        <v>1/105</v>
      </c>
      <c r="D165" t="str">
        <f t="shared" si="12"/>
        <v>12/8582</v>
      </c>
      <c r="E165">
        <v>0.13741347758630501</v>
      </c>
      <c r="F165">
        <v>0.475582770969811</v>
      </c>
      <c r="G165">
        <v>0.43659637878773899</v>
      </c>
      <c r="H165" t="s">
        <v>429</v>
      </c>
      <c r="I165">
        <v>1</v>
      </c>
      <c r="J165" t="str">
        <f t="shared" si="7"/>
        <v/>
      </c>
    </row>
    <row r="166" spans="1:10">
      <c r="A166" t="s">
        <v>430</v>
      </c>
      <c r="B166" t="s">
        <v>431</v>
      </c>
      <c r="C166" t="str">
        <f t="shared" si="9"/>
        <v>1/105</v>
      </c>
      <c r="D166" t="str">
        <f t="shared" si="12"/>
        <v>12/8582</v>
      </c>
      <c r="E166">
        <v>0.13741347758630501</v>
      </c>
      <c r="F166">
        <v>0.475582770969811</v>
      </c>
      <c r="G166">
        <v>0.43659637878773899</v>
      </c>
      <c r="H166" t="s">
        <v>432</v>
      </c>
      <c r="I166">
        <v>1</v>
      </c>
      <c r="J166" t="str">
        <f t="shared" si="7"/>
        <v/>
      </c>
    </row>
    <row r="167" spans="1:10">
      <c r="A167" t="s">
        <v>433</v>
      </c>
      <c r="B167" t="s">
        <v>434</v>
      </c>
      <c r="C167" t="str">
        <f t="shared" si="9"/>
        <v>1/105</v>
      </c>
      <c r="D167" t="str">
        <f t="shared" si="12"/>
        <v>12/8582</v>
      </c>
      <c r="E167">
        <v>0.13741347758630501</v>
      </c>
      <c r="F167">
        <v>0.475582770969811</v>
      </c>
      <c r="G167">
        <v>0.43659637878773899</v>
      </c>
      <c r="H167" t="s">
        <v>435</v>
      </c>
      <c r="I167">
        <v>1</v>
      </c>
      <c r="J167" t="str">
        <f t="shared" si="7"/>
        <v/>
      </c>
    </row>
    <row r="168" spans="1:10">
      <c r="A168" t="s">
        <v>436</v>
      </c>
      <c r="B168" t="s">
        <v>437</v>
      </c>
      <c r="C168" t="str">
        <f t="shared" si="9"/>
        <v>1/105</v>
      </c>
      <c r="D168" t="str">
        <f t="shared" si="12"/>
        <v>12/8582</v>
      </c>
      <c r="E168">
        <v>0.13741347758630501</v>
      </c>
      <c r="F168">
        <v>0.475582770969811</v>
      </c>
      <c r="G168">
        <v>0.43659637878773899</v>
      </c>
      <c r="H168" t="s">
        <v>438</v>
      </c>
      <c r="I168">
        <v>1</v>
      </c>
      <c r="J168" t="str">
        <f t="shared" si="7"/>
        <v/>
      </c>
    </row>
    <row r="169" spans="1:10">
      <c r="A169" t="s">
        <v>439</v>
      </c>
      <c r="B169" t="s">
        <v>440</v>
      </c>
      <c r="C169" t="str">
        <f t="shared" si="9"/>
        <v>1/105</v>
      </c>
      <c r="D169" t="str">
        <f t="shared" si="12"/>
        <v>12/8582</v>
      </c>
      <c r="E169">
        <v>0.13741347758630501</v>
      </c>
      <c r="F169">
        <v>0.475582770969811</v>
      </c>
      <c r="G169">
        <v>0.43659637878773899</v>
      </c>
      <c r="H169" t="s">
        <v>441</v>
      </c>
      <c r="I169">
        <v>1</v>
      </c>
      <c r="J169" t="str">
        <f t="shared" si="7"/>
        <v/>
      </c>
    </row>
    <row r="170" spans="1:10">
      <c r="A170" t="s">
        <v>442</v>
      </c>
      <c r="B170" t="s">
        <v>443</v>
      </c>
      <c r="C170" t="str">
        <f t="shared" si="9"/>
        <v>1/105</v>
      </c>
      <c r="D170" t="str">
        <f>"13/8582"</f>
        <v>13/8582</v>
      </c>
      <c r="E170">
        <v>0.14798192389359099</v>
      </c>
      <c r="F170">
        <v>0.475582770969811</v>
      </c>
      <c r="G170">
        <v>0.43659637878773899</v>
      </c>
      <c r="H170" t="s">
        <v>444</v>
      </c>
      <c r="I170">
        <v>1</v>
      </c>
      <c r="J170" t="str">
        <f t="shared" si="7"/>
        <v/>
      </c>
    </row>
    <row r="171" spans="1:10">
      <c r="A171" t="s">
        <v>445</v>
      </c>
      <c r="B171" t="s">
        <v>446</v>
      </c>
      <c r="C171" t="str">
        <f t="shared" si="9"/>
        <v>1/105</v>
      </c>
      <c r="D171" t="str">
        <f>"13/8582"</f>
        <v>13/8582</v>
      </c>
      <c r="E171">
        <v>0.14798192389359099</v>
      </c>
      <c r="F171">
        <v>0.475582770969811</v>
      </c>
      <c r="G171">
        <v>0.43659637878773899</v>
      </c>
      <c r="H171" t="s">
        <v>444</v>
      </c>
      <c r="I171">
        <v>1</v>
      </c>
      <c r="J171" t="str">
        <f t="shared" si="7"/>
        <v/>
      </c>
    </row>
    <row r="172" spans="1:10">
      <c r="A172" t="s">
        <v>447</v>
      </c>
      <c r="B172" t="s">
        <v>448</v>
      </c>
      <c r="C172" t="str">
        <f t="shared" si="9"/>
        <v>1/105</v>
      </c>
      <c r="D172" t="str">
        <f>"13/8582"</f>
        <v>13/8582</v>
      </c>
      <c r="E172">
        <v>0.14798192389359099</v>
      </c>
      <c r="F172">
        <v>0.475582770969811</v>
      </c>
      <c r="G172">
        <v>0.43659637878773899</v>
      </c>
      <c r="H172" t="s">
        <v>449</v>
      </c>
      <c r="I172">
        <v>1</v>
      </c>
      <c r="J172" t="str">
        <f t="shared" si="7"/>
        <v/>
      </c>
    </row>
    <row r="173" spans="1:10">
      <c r="A173" t="s">
        <v>450</v>
      </c>
      <c r="B173" t="s">
        <v>451</v>
      </c>
      <c r="C173" t="str">
        <f t="shared" si="9"/>
        <v>1/105</v>
      </c>
      <c r="D173" t="str">
        <f>"14/8582"</f>
        <v>14/8582</v>
      </c>
      <c r="E173">
        <v>0.158422103376748</v>
      </c>
      <c r="F173">
        <v>0.475582770969811</v>
      </c>
      <c r="G173">
        <v>0.43659637878773899</v>
      </c>
      <c r="H173" t="s">
        <v>452</v>
      </c>
      <c r="I173">
        <v>1</v>
      </c>
      <c r="J173" t="str">
        <f t="shared" si="7"/>
        <v/>
      </c>
    </row>
    <row r="174" spans="1:10">
      <c r="A174" t="s">
        <v>453</v>
      </c>
      <c r="B174" t="s">
        <v>454</v>
      </c>
      <c r="C174" t="str">
        <f t="shared" si="9"/>
        <v>1/105</v>
      </c>
      <c r="D174" t="str">
        <f>"14/8582"</f>
        <v>14/8582</v>
      </c>
      <c r="E174">
        <v>0.158422103376748</v>
      </c>
      <c r="F174">
        <v>0.475582770969811</v>
      </c>
      <c r="G174">
        <v>0.43659637878773899</v>
      </c>
      <c r="H174" t="s">
        <v>455</v>
      </c>
      <c r="I174">
        <v>1</v>
      </c>
      <c r="J174" t="str">
        <f t="shared" si="7"/>
        <v/>
      </c>
    </row>
    <row r="175" spans="1:10">
      <c r="A175" t="s">
        <v>456</v>
      </c>
      <c r="B175" t="s">
        <v>457</v>
      </c>
      <c r="C175" t="str">
        <f t="shared" si="9"/>
        <v>1/105</v>
      </c>
      <c r="D175" t="str">
        <f>"14/8582"</f>
        <v>14/8582</v>
      </c>
      <c r="E175">
        <v>0.158422103376748</v>
      </c>
      <c r="F175">
        <v>0.475582770969811</v>
      </c>
      <c r="G175">
        <v>0.43659637878773899</v>
      </c>
      <c r="H175" t="s">
        <v>458</v>
      </c>
      <c r="I175">
        <v>1</v>
      </c>
      <c r="J175" t="str">
        <f t="shared" si="7"/>
        <v/>
      </c>
    </row>
    <row r="176" spans="1:10">
      <c r="A176" t="s">
        <v>459</v>
      </c>
      <c r="B176" t="s">
        <v>460</v>
      </c>
      <c r="C176" t="str">
        <f t="shared" si="9"/>
        <v>1/105</v>
      </c>
      <c r="D176" t="str">
        <f>"15/8582"</f>
        <v>15/8582</v>
      </c>
      <c r="E176">
        <v>0.168735557992229</v>
      </c>
      <c r="F176">
        <v>0.475582770969811</v>
      </c>
      <c r="G176">
        <v>0.43659637878773899</v>
      </c>
      <c r="H176" t="s">
        <v>395</v>
      </c>
      <c r="I176">
        <v>1</v>
      </c>
      <c r="J176" t="str">
        <f t="shared" si="7"/>
        <v/>
      </c>
    </row>
    <row r="177" spans="1:10">
      <c r="A177" t="s">
        <v>461</v>
      </c>
      <c r="B177" t="s">
        <v>462</v>
      </c>
      <c r="C177" t="str">
        <f t="shared" si="9"/>
        <v>1/105</v>
      </c>
      <c r="D177" t="str">
        <f>"15/8582"</f>
        <v>15/8582</v>
      </c>
      <c r="E177">
        <v>0.168735557992229</v>
      </c>
      <c r="F177">
        <v>0.475582770969811</v>
      </c>
      <c r="G177">
        <v>0.43659637878773899</v>
      </c>
      <c r="H177" t="s">
        <v>463</v>
      </c>
      <c r="I177">
        <v>1</v>
      </c>
      <c r="J177" t="str">
        <f t="shared" si="7"/>
        <v/>
      </c>
    </row>
    <row r="178" spans="1:10">
      <c r="A178" t="s">
        <v>464</v>
      </c>
      <c r="B178" t="s">
        <v>465</v>
      </c>
      <c r="C178" t="str">
        <f t="shared" si="9"/>
        <v>1/105</v>
      </c>
      <c r="D178" t="str">
        <f>"15/8582"</f>
        <v>15/8582</v>
      </c>
      <c r="E178">
        <v>0.168735557992229</v>
      </c>
      <c r="F178">
        <v>0.475582770969811</v>
      </c>
      <c r="G178">
        <v>0.43659637878773899</v>
      </c>
      <c r="H178" t="s">
        <v>466</v>
      </c>
      <c r="I178">
        <v>1</v>
      </c>
      <c r="J178" t="str">
        <f t="shared" si="7"/>
        <v/>
      </c>
    </row>
    <row r="179" spans="1:10">
      <c r="A179" t="s">
        <v>467</v>
      </c>
      <c r="B179" t="s">
        <v>468</v>
      </c>
      <c r="C179" t="str">
        <f t="shared" si="9"/>
        <v>1/105</v>
      </c>
      <c r="D179" t="str">
        <f>"15/8582"</f>
        <v>15/8582</v>
      </c>
      <c r="E179">
        <v>0.168735557992229</v>
      </c>
      <c r="F179">
        <v>0.475582770969811</v>
      </c>
      <c r="G179">
        <v>0.43659637878773899</v>
      </c>
      <c r="H179" t="s">
        <v>469</v>
      </c>
      <c r="I179">
        <v>1</v>
      </c>
      <c r="J179" t="str">
        <f t="shared" si="7"/>
        <v/>
      </c>
    </row>
    <row r="180" spans="1:10">
      <c r="A180" t="s">
        <v>470</v>
      </c>
      <c r="B180" t="s">
        <v>471</v>
      </c>
      <c r="C180" t="str">
        <f t="shared" si="9"/>
        <v>1/105</v>
      </c>
      <c r="D180" t="str">
        <f>"16/8582"</f>
        <v>16/8582</v>
      </c>
      <c r="E180">
        <v>0.17892381133771901</v>
      </c>
      <c r="F180">
        <v>0.475582770969811</v>
      </c>
      <c r="G180">
        <v>0.43659637878773899</v>
      </c>
      <c r="H180" t="s">
        <v>472</v>
      </c>
      <c r="I180">
        <v>1</v>
      </c>
      <c r="J180" t="str">
        <f t="shared" si="7"/>
        <v/>
      </c>
    </row>
    <row r="181" spans="1:10">
      <c r="A181" t="s">
        <v>473</v>
      </c>
      <c r="B181" t="s">
        <v>474</v>
      </c>
      <c r="C181" t="str">
        <f t="shared" si="9"/>
        <v>1/105</v>
      </c>
      <c r="D181" t="str">
        <f t="shared" ref="D181:D188" si="13">"17/8582"</f>
        <v>17/8582</v>
      </c>
      <c r="E181">
        <v>0.18898836886860201</v>
      </c>
      <c r="F181">
        <v>0.475582770969811</v>
      </c>
      <c r="G181">
        <v>0.43659637878773899</v>
      </c>
      <c r="H181" t="s">
        <v>475</v>
      </c>
      <c r="I181">
        <v>1</v>
      </c>
      <c r="J181" t="str">
        <f t="shared" si="7"/>
        <v/>
      </c>
    </row>
    <row r="182" spans="1:10">
      <c r="A182" t="s">
        <v>476</v>
      </c>
      <c r="B182" t="s">
        <v>477</v>
      </c>
      <c r="C182" t="str">
        <f t="shared" si="9"/>
        <v>1/105</v>
      </c>
      <c r="D182" t="str">
        <f t="shared" si="13"/>
        <v>17/8582</v>
      </c>
      <c r="E182">
        <v>0.18898836886860201</v>
      </c>
      <c r="F182">
        <v>0.475582770969811</v>
      </c>
      <c r="G182">
        <v>0.43659637878773899</v>
      </c>
      <c r="H182" t="s">
        <v>472</v>
      </c>
      <c r="I182">
        <v>1</v>
      </c>
      <c r="J182" t="str">
        <f t="shared" si="7"/>
        <v/>
      </c>
    </row>
    <row r="183" spans="1:10">
      <c r="A183" t="s">
        <v>478</v>
      </c>
      <c r="B183" t="s">
        <v>479</v>
      </c>
      <c r="C183" t="str">
        <f t="shared" si="9"/>
        <v>1/105</v>
      </c>
      <c r="D183" t="str">
        <f t="shared" si="13"/>
        <v>17/8582</v>
      </c>
      <c r="E183">
        <v>0.18898836886860201</v>
      </c>
      <c r="F183">
        <v>0.475582770969811</v>
      </c>
      <c r="G183">
        <v>0.43659637878773899</v>
      </c>
      <c r="H183" t="s">
        <v>480</v>
      </c>
      <c r="I183">
        <v>1</v>
      </c>
      <c r="J183" t="str">
        <f t="shared" si="7"/>
        <v/>
      </c>
    </row>
    <row r="184" spans="1:10">
      <c r="A184" t="s">
        <v>481</v>
      </c>
      <c r="B184" t="s">
        <v>482</v>
      </c>
      <c r="C184" t="str">
        <f t="shared" si="9"/>
        <v>1/105</v>
      </c>
      <c r="D184" t="str">
        <f t="shared" si="13"/>
        <v>17/8582</v>
      </c>
      <c r="E184">
        <v>0.18898836886860201</v>
      </c>
      <c r="F184">
        <v>0.475582770969811</v>
      </c>
      <c r="G184">
        <v>0.43659637878773899</v>
      </c>
      <c r="H184" t="s">
        <v>483</v>
      </c>
      <c r="I184">
        <v>1</v>
      </c>
      <c r="J184" t="str">
        <f t="shared" si="7"/>
        <v/>
      </c>
    </row>
    <row r="185" spans="1:10">
      <c r="A185" t="s">
        <v>484</v>
      </c>
      <c r="B185" t="s">
        <v>485</v>
      </c>
      <c r="C185" t="str">
        <f t="shared" si="9"/>
        <v>1/105</v>
      </c>
      <c r="D185" t="str">
        <f t="shared" si="13"/>
        <v>17/8582</v>
      </c>
      <c r="E185">
        <v>0.18898836886860201</v>
      </c>
      <c r="F185">
        <v>0.475582770969811</v>
      </c>
      <c r="G185">
        <v>0.43659637878773899</v>
      </c>
      <c r="H185" t="s">
        <v>411</v>
      </c>
      <c r="I185">
        <v>1</v>
      </c>
      <c r="J185" t="str">
        <f t="shared" si="7"/>
        <v/>
      </c>
    </row>
    <row r="186" spans="1:10">
      <c r="A186" t="s">
        <v>486</v>
      </c>
      <c r="B186" t="s">
        <v>487</v>
      </c>
      <c r="C186" t="str">
        <f t="shared" si="9"/>
        <v>1/105</v>
      </c>
      <c r="D186" t="str">
        <f t="shared" si="13"/>
        <v>17/8582</v>
      </c>
      <c r="E186">
        <v>0.18898836886860201</v>
      </c>
      <c r="F186">
        <v>0.475582770969811</v>
      </c>
      <c r="G186">
        <v>0.43659637878773899</v>
      </c>
      <c r="H186" t="s">
        <v>488</v>
      </c>
      <c r="I186">
        <v>1</v>
      </c>
      <c r="J186" t="str">
        <f t="shared" si="7"/>
        <v/>
      </c>
    </row>
    <row r="187" spans="1:10">
      <c r="A187" t="s">
        <v>489</v>
      </c>
      <c r="B187" t="s">
        <v>490</v>
      </c>
      <c r="C187" t="str">
        <f t="shared" si="9"/>
        <v>1/105</v>
      </c>
      <c r="D187" t="str">
        <f t="shared" si="13"/>
        <v>17/8582</v>
      </c>
      <c r="E187">
        <v>0.18898836886860201</v>
      </c>
      <c r="F187">
        <v>0.475582770969811</v>
      </c>
      <c r="G187">
        <v>0.43659637878773899</v>
      </c>
      <c r="H187" t="s">
        <v>441</v>
      </c>
      <c r="I187">
        <v>1</v>
      </c>
      <c r="J187" t="str">
        <f t="shared" si="7"/>
        <v/>
      </c>
    </row>
    <row r="188" spans="1:10">
      <c r="A188" t="s">
        <v>491</v>
      </c>
      <c r="B188" t="s">
        <v>492</v>
      </c>
      <c r="C188" t="str">
        <f t="shared" si="9"/>
        <v>1/105</v>
      </c>
      <c r="D188" t="str">
        <f t="shared" si="13"/>
        <v>17/8582</v>
      </c>
      <c r="E188">
        <v>0.18898836886860201</v>
      </c>
      <c r="F188">
        <v>0.475582770969811</v>
      </c>
      <c r="G188">
        <v>0.43659637878773899</v>
      </c>
      <c r="H188" t="s">
        <v>493</v>
      </c>
      <c r="I188">
        <v>1</v>
      </c>
      <c r="J188" t="str">
        <f t="shared" si="7"/>
        <v/>
      </c>
    </row>
    <row r="189" spans="1:10">
      <c r="A189" t="s">
        <v>494</v>
      </c>
      <c r="B189" t="s">
        <v>495</v>
      </c>
      <c r="C189" t="str">
        <f t="shared" si="9"/>
        <v>1/105</v>
      </c>
      <c r="D189" t="str">
        <f>"18/8582"</f>
        <v>18/8582</v>
      </c>
      <c r="E189">
        <v>0.198930718111894</v>
      </c>
      <c r="F189">
        <v>0.475582770969811</v>
      </c>
      <c r="G189">
        <v>0.43659637878773899</v>
      </c>
      <c r="H189" t="s">
        <v>432</v>
      </c>
      <c r="I189">
        <v>1</v>
      </c>
      <c r="J189" t="str">
        <f t="shared" si="7"/>
        <v/>
      </c>
    </row>
    <row r="190" spans="1:10">
      <c r="A190" t="s">
        <v>496</v>
      </c>
      <c r="B190" t="s">
        <v>497</v>
      </c>
      <c r="C190" t="str">
        <f t="shared" si="9"/>
        <v>1/105</v>
      </c>
      <c r="D190" t="str">
        <f>"18/8582"</f>
        <v>18/8582</v>
      </c>
      <c r="E190">
        <v>0.198930718111894</v>
      </c>
      <c r="F190">
        <v>0.475582770969811</v>
      </c>
      <c r="G190">
        <v>0.43659637878773899</v>
      </c>
      <c r="H190" t="s">
        <v>498</v>
      </c>
      <c r="I190">
        <v>1</v>
      </c>
      <c r="J190" t="str">
        <f t="shared" si="7"/>
        <v/>
      </c>
    </row>
    <row r="191" spans="1:10">
      <c r="A191" t="s">
        <v>499</v>
      </c>
      <c r="B191" t="s">
        <v>500</v>
      </c>
      <c r="C191" t="str">
        <f t="shared" si="9"/>
        <v>1/105</v>
      </c>
      <c r="D191" t="str">
        <f>"18/8582"</f>
        <v>18/8582</v>
      </c>
      <c r="E191">
        <v>0.198930718111894</v>
      </c>
      <c r="F191">
        <v>0.475582770969811</v>
      </c>
      <c r="G191">
        <v>0.43659637878773899</v>
      </c>
      <c r="H191" t="s">
        <v>469</v>
      </c>
      <c r="I191">
        <v>1</v>
      </c>
      <c r="J191" t="str">
        <f t="shared" si="7"/>
        <v/>
      </c>
    </row>
    <row r="192" spans="1:10">
      <c r="A192" t="s">
        <v>501</v>
      </c>
      <c r="B192" t="s">
        <v>502</v>
      </c>
      <c r="C192" t="str">
        <f t="shared" si="9"/>
        <v>1/105</v>
      </c>
      <c r="D192" t="str">
        <f>"19/8582"</f>
        <v>19/8582</v>
      </c>
      <c r="E192">
        <v>0.20875232887768699</v>
      </c>
      <c r="F192">
        <v>0.475582770969811</v>
      </c>
      <c r="G192">
        <v>0.43659637878773899</v>
      </c>
      <c r="H192" t="s">
        <v>503</v>
      </c>
      <c r="I192">
        <v>1</v>
      </c>
      <c r="J192" t="str">
        <f t="shared" si="7"/>
        <v/>
      </c>
    </row>
    <row r="193" spans="1:10">
      <c r="A193" t="s">
        <v>504</v>
      </c>
      <c r="B193" t="s">
        <v>505</v>
      </c>
      <c r="C193" t="str">
        <f t="shared" si="9"/>
        <v>1/105</v>
      </c>
      <c r="D193" t="str">
        <f>"19/8582"</f>
        <v>19/8582</v>
      </c>
      <c r="E193">
        <v>0.20875232887768699</v>
      </c>
      <c r="F193">
        <v>0.475582770969811</v>
      </c>
      <c r="G193">
        <v>0.43659637878773899</v>
      </c>
      <c r="H193" t="s">
        <v>395</v>
      </c>
      <c r="I193">
        <v>1</v>
      </c>
      <c r="J193" t="str">
        <f t="shared" si="7"/>
        <v/>
      </c>
    </row>
    <row r="194" spans="1:10">
      <c r="A194" t="s">
        <v>506</v>
      </c>
      <c r="B194" t="s">
        <v>507</v>
      </c>
      <c r="C194" t="str">
        <f t="shared" si="9"/>
        <v>1/105</v>
      </c>
      <c r="D194" t="str">
        <f>"19/8582"</f>
        <v>19/8582</v>
      </c>
      <c r="E194">
        <v>0.20875232887768699</v>
      </c>
      <c r="F194">
        <v>0.475582770969811</v>
      </c>
      <c r="G194">
        <v>0.43659637878773899</v>
      </c>
      <c r="H194" t="s">
        <v>508</v>
      </c>
      <c r="I194">
        <v>1</v>
      </c>
      <c r="J194" t="str">
        <f t="shared" ref="J194:J257" si="14">IF(F194&lt;0.05,"*","")</f>
        <v/>
      </c>
    </row>
    <row r="195" spans="1:10">
      <c r="A195" t="s">
        <v>509</v>
      </c>
      <c r="B195" t="s">
        <v>510</v>
      </c>
      <c r="C195" t="str">
        <f t="shared" si="9"/>
        <v>1/105</v>
      </c>
      <c r="D195" t="str">
        <f>"19/8582"</f>
        <v>19/8582</v>
      </c>
      <c r="E195">
        <v>0.20875232887768699</v>
      </c>
      <c r="F195">
        <v>0.475582770969811</v>
      </c>
      <c r="G195">
        <v>0.43659637878773899</v>
      </c>
      <c r="H195" t="s">
        <v>408</v>
      </c>
      <c r="I195">
        <v>1</v>
      </c>
      <c r="J195" t="str">
        <f t="shared" si="14"/>
        <v/>
      </c>
    </row>
    <row r="196" spans="1:10">
      <c r="A196" t="s">
        <v>511</v>
      </c>
      <c r="B196" t="s">
        <v>512</v>
      </c>
      <c r="C196" t="str">
        <f t="shared" si="9"/>
        <v>1/105</v>
      </c>
      <c r="D196" t="str">
        <f>"19/8582"</f>
        <v>19/8582</v>
      </c>
      <c r="E196">
        <v>0.20875232887768699</v>
      </c>
      <c r="F196">
        <v>0.475582770969811</v>
      </c>
      <c r="G196">
        <v>0.43659637878773899</v>
      </c>
      <c r="H196" t="s">
        <v>508</v>
      </c>
      <c r="I196">
        <v>1</v>
      </c>
      <c r="J196" t="str">
        <f t="shared" si="14"/>
        <v/>
      </c>
    </row>
    <row r="197" spans="1:10">
      <c r="A197" t="s">
        <v>513</v>
      </c>
      <c r="B197" t="s">
        <v>514</v>
      </c>
      <c r="C197" t="str">
        <f t="shared" si="9"/>
        <v>1/105</v>
      </c>
      <c r="D197" t="str">
        <f>"20/8582"</f>
        <v>20/8582</v>
      </c>
      <c r="E197">
        <v>0.21845465346811599</v>
      </c>
      <c r="F197">
        <v>0.475582770969811</v>
      </c>
      <c r="G197">
        <v>0.43659637878773899</v>
      </c>
      <c r="H197" t="s">
        <v>515</v>
      </c>
      <c r="I197">
        <v>1</v>
      </c>
      <c r="J197" t="str">
        <f t="shared" si="14"/>
        <v/>
      </c>
    </row>
    <row r="198" spans="1:10">
      <c r="A198" t="s">
        <v>516</v>
      </c>
      <c r="B198" t="s">
        <v>517</v>
      </c>
      <c r="C198" t="str">
        <f t="shared" si="9"/>
        <v>1/105</v>
      </c>
      <c r="D198" t="str">
        <f>"21/8582"</f>
        <v>21/8582</v>
      </c>
      <c r="E198">
        <v>0.228039126883889</v>
      </c>
      <c r="F198">
        <v>0.475582770969811</v>
      </c>
      <c r="G198">
        <v>0.43659637878773899</v>
      </c>
      <c r="H198" t="s">
        <v>518</v>
      </c>
      <c r="I198">
        <v>1</v>
      </c>
      <c r="J198" t="str">
        <f t="shared" si="14"/>
        <v/>
      </c>
    </row>
    <row r="199" spans="1:10">
      <c r="A199" t="s">
        <v>519</v>
      </c>
      <c r="B199" t="s">
        <v>520</v>
      </c>
      <c r="C199" t="str">
        <f t="shared" si="9"/>
        <v>1/105</v>
      </c>
      <c r="D199" t="str">
        <f>"21/8582"</f>
        <v>21/8582</v>
      </c>
      <c r="E199">
        <v>0.228039126883889</v>
      </c>
      <c r="F199">
        <v>0.475582770969811</v>
      </c>
      <c r="G199">
        <v>0.43659637878773899</v>
      </c>
      <c r="H199" t="s">
        <v>521</v>
      </c>
      <c r="I199">
        <v>1</v>
      </c>
      <c r="J199" t="str">
        <f t="shared" si="14"/>
        <v/>
      </c>
    </row>
    <row r="200" spans="1:10">
      <c r="A200" t="s">
        <v>522</v>
      </c>
      <c r="B200" t="s">
        <v>523</v>
      </c>
      <c r="C200" t="str">
        <f t="shared" si="9"/>
        <v>1/105</v>
      </c>
      <c r="D200" t="str">
        <f>"21/8582"</f>
        <v>21/8582</v>
      </c>
      <c r="E200">
        <v>0.228039126883889</v>
      </c>
      <c r="F200">
        <v>0.475582770969811</v>
      </c>
      <c r="G200">
        <v>0.43659637878773899</v>
      </c>
      <c r="H200" t="s">
        <v>466</v>
      </c>
      <c r="I200">
        <v>1</v>
      </c>
      <c r="J200" t="str">
        <f t="shared" si="14"/>
        <v/>
      </c>
    </row>
    <row r="201" spans="1:10">
      <c r="A201" t="s">
        <v>524</v>
      </c>
      <c r="B201" t="s">
        <v>525</v>
      </c>
      <c r="C201" t="str">
        <f t="shared" si="9"/>
        <v>1/105</v>
      </c>
      <c r="D201" t="str">
        <f>"21/8582"</f>
        <v>21/8582</v>
      </c>
      <c r="E201">
        <v>0.228039126883889</v>
      </c>
      <c r="F201">
        <v>0.475582770969811</v>
      </c>
      <c r="G201">
        <v>0.43659637878773899</v>
      </c>
      <c r="H201" t="s">
        <v>526</v>
      </c>
      <c r="I201">
        <v>1</v>
      </c>
      <c r="J201" t="str">
        <f t="shared" si="14"/>
        <v/>
      </c>
    </row>
    <row r="202" spans="1:10">
      <c r="A202" t="s">
        <v>527</v>
      </c>
      <c r="B202" t="s">
        <v>528</v>
      </c>
      <c r="C202" t="str">
        <f t="shared" si="9"/>
        <v>1/105</v>
      </c>
      <c r="D202" t="str">
        <f>"22/8582"</f>
        <v>22/8582</v>
      </c>
      <c r="E202">
        <v>0.23750716702840299</v>
      </c>
      <c r="F202">
        <v>0.475582770969811</v>
      </c>
      <c r="G202">
        <v>0.43659637878773899</v>
      </c>
      <c r="H202" t="s">
        <v>432</v>
      </c>
      <c r="I202">
        <v>1</v>
      </c>
      <c r="J202" t="str">
        <f t="shared" si="14"/>
        <v/>
      </c>
    </row>
    <row r="203" spans="1:10">
      <c r="A203" t="s">
        <v>529</v>
      </c>
      <c r="B203" t="s">
        <v>530</v>
      </c>
      <c r="C203" t="str">
        <f t="shared" si="9"/>
        <v>1/105</v>
      </c>
      <c r="D203" t="str">
        <f>"22/8582"</f>
        <v>22/8582</v>
      </c>
      <c r="E203">
        <v>0.23750716702840299</v>
      </c>
      <c r="F203">
        <v>0.475582770969811</v>
      </c>
      <c r="G203">
        <v>0.43659637878773899</v>
      </c>
      <c r="H203" t="s">
        <v>531</v>
      </c>
      <c r="I203">
        <v>1</v>
      </c>
      <c r="J203" t="str">
        <f t="shared" si="14"/>
        <v/>
      </c>
    </row>
    <row r="204" spans="1:10">
      <c r="A204" t="s">
        <v>532</v>
      </c>
      <c r="B204" t="s">
        <v>533</v>
      </c>
      <c r="C204" t="str">
        <f t="shared" si="9"/>
        <v>1/105</v>
      </c>
      <c r="D204" t="str">
        <f>"22/8582"</f>
        <v>22/8582</v>
      </c>
      <c r="E204">
        <v>0.23750716702840299</v>
      </c>
      <c r="F204">
        <v>0.475582770969811</v>
      </c>
      <c r="G204">
        <v>0.43659637878773899</v>
      </c>
      <c r="H204" t="s">
        <v>466</v>
      </c>
      <c r="I204">
        <v>1</v>
      </c>
      <c r="J204" t="str">
        <f t="shared" si="14"/>
        <v/>
      </c>
    </row>
    <row r="205" spans="1:10">
      <c r="A205" t="s">
        <v>534</v>
      </c>
      <c r="B205" t="s">
        <v>535</v>
      </c>
      <c r="C205" t="str">
        <f t="shared" si="9"/>
        <v>1/105</v>
      </c>
      <c r="D205" t="str">
        <f>"22/8582"</f>
        <v>22/8582</v>
      </c>
      <c r="E205">
        <v>0.23750716702840299</v>
      </c>
      <c r="F205">
        <v>0.475582770969811</v>
      </c>
      <c r="G205">
        <v>0.43659637878773899</v>
      </c>
      <c r="H205" t="s">
        <v>536</v>
      </c>
      <c r="I205">
        <v>1</v>
      </c>
      <c r="J205" t="str">
        <f t="shared" si="14"/>
        <v/>
      </c>
    </row>
    <row r="206" spans="1:10">
      <c r="A206" t="s">
        <v>537</v>
      </c>
      <c r="B206" t="s">
        <v>538</v>
      </c>
      <c r="C206" t="str">
        <f t="shared" si="9"/>
        <v>1/105</v>
      </c>
      <c r="D206" t="str">
        <f>"23/8582"</f>
        <v>23/8582</v>
      </c>
      <c r="E206">
        <v>0.24686017490948001</v>
      </c>
      <c r="F206">
        <v>0.475582770969811</v>
      </c>
      <c r="G206">
        <v>0.43659637878773899</v>
      </c>
      <c r="H206" t="s">
        <v>539</v>
      </c>
      <c r="I206">
        <v>1</v>
      </c>
      <c r="J206" t="str">
        <f t="shared" si="14"/>
        <v/>
      </c>
    </row>
    <row r="207" spans="1:10">
      <c r="A207" t="s">
        <v>540</v>
      </c>
      <c r="B207" t="s">
        <v>541</v>
      </c>
      <c r="C207" t="str">
        <f t="shared" si="9"/>
        <v>1/105</v>
      </c>
      <c r="D207" t="str">
        <f>"23/8582"</f>
        <v>23/8582</v>
      </c>
      <c r="E207">
        <v>0.24686017490948001</v>
      </c>
      <c r="F207">
        <v>0.475582770969811</v>
      </c>
      <c r="G207">
        <v>0.43659637878773899</v>
      </c>
      <c r="H207" t="s">
        <v>405</v>
      </c>
      <c r="I207">
        <v>1</v>
      </c>
      <c r="J207" t="str">
        <f t="shared" si="14"/>
        <v/>
      </c>
    </row>
    <row r="208" spans="1:10">
      <c r="A208" t="s">
        <v>542</v>
      </c>
      <c r="B208" t="s">
        <v>543</v>
      </c>
      <c r="C208" t="str">
        <f t="shared" si="9"/>
        <v>1/105</v>
      </c>
      <c r="D208" t="str">
        <f>"23/8582"</f>
        <v>23/8582</v>
      </c>
      <c r="E208">
        <v>0.24686017490948001</v>
      </c>
      <c r="F208">
        <v>0.475582770969811</v>
      </c>
      <c r="G208">
        <v>0.43659637878773899</v>
      </c>
      <c r="H208" t="s">
        <v>508</v>
      </c>
      <c r="I208">
        <v>1</v>
      </c>
      <c r="J208" t="str">
        <f t="shared" si="14"/>
        <v/>
      </c>
    </row>
    <row r="209" spans="1:10">
      <c r="A209" t="s">
        <v>544</v>
      </c>
      <c r="B209" t="s">
        <v>545</v>
      </c>
      <c r="C209" t="str">
        <f>"2/105"</f>
        <v>2/105</v>
      </c>
      <c r="D209" t="str">
        <f>"81/8582"</f>
        <v>81/8582</v>
      </c>
      <c r="E209">
        <v>0.26087534880693602</v>
      </c>
      <c r="F209">
        <v>0.49039548742073102</v>
      </c>
      <c r="G209">
        <v>0.45019480740468298</v>
      </c>
      <c r="H209" t="s">
        <v>269</v>
      </c>
      <c r="I209">
        <v>2</v>
      </c>
      <c r="J209" t="str">
        <f t="shared" si="14"/>
        <v/>
      </c>
    </row>
    <row r="210" spans="1:10">
      <c r="A210" t="s">
        <v>546</v>
      </c>
      <c r="B210" t="s">
        <v>547</v>
      </c>
      <c r="C210" t="str">
        <f>"2/105"</f>
        <v>2/105</v>
      </c>
      <c r="D210" t="str">
        <f>"82/8582"</f>
        <v>82/8582</v>
      </c>
      <c r="E210">
        <v>0.26542540992981201</v>
      </c>
      <c r="F210">
        <v>0.49419683467884001</v>
      </c>
      <c r="G210">
        <v>0.453684535268501</v>
      </c>
      <c r="H210" t="s">
        <v>269</v>
      </c>
      <c r="I210">
        <v>2</v>
      </c>
      <c r="J210" t="str">
        <f t="shared" si="14"/>
        <v/>
      </c>
    </row>
    <row r="211" spans="1:10">
      <c r="A211" t="s">
        <v>548</v>
      </c>
      <c r="B211" t="s">
        <v>549</v>
      </c>
      <c r="C211" t="str">
        <f>"1/105"</f>
        <v>1/105</v>
      </c>
      <c r="D211" t="str">
        <f>"25/8582"</f>
        <v>25/8582</v>
      </c>
      <c r="E211">
        <v>0.26522661462863301</v>
      </c>
      <c r="F211">
        <v>0.49419683467884001</v>
      </c>
      <c r="G211">
        <v>0.453684535268501</v>
      </c>
      <c r="H211" t="s">
        <v>441</v>
      </c>
      <c r="I211">
        <v>1</v>
      </c>
      <c r="J211" t="str">
        <f t="shared" si="14"/>
        <v/>
      </c>
    </row>
    <row r="212" spans="1:10">
      <c r="A212" t="s">
        <v>550</v>
      </c>
      <c r="B212" t="s">
        <v>551</v>
      </c>
      <c r="C212" t="str">
        <f>"2/105"</f>
        <v>2/105</v>
      </c>
      <c r="D212" t="str">
        <f>"83/8582"</f>
        <v>83/8582</v>
      </c>
      <c r="E212">
        <v>0.26997582792022701</v>
      </c>
      <c r="F212">
        <v>0.50028696074316903</v>
      </c>
      <c r="G212">
        <v>0.45927541691592599</v>
      </c>
      <c r="H212" t="s">
        <v>380</v>
      </c>
      <c r="I212">
        <v>2</v>
      </c>
      <c r="J212" t="str">
        <f t="shared" si="14"/>
        <v/>
      </c>
    </row>
    <row r="213" spans="1:10">
      <c r="A213" t="s">
        <v>552</v>
      </c>
      <c r="B213" t="s">
        <v>553</v>
      </c>
      <c r="C213" t="str">
        <f>"1/105"</f>
        <v>1/105</v>
      </c>
      <c r="D213" t="str">
        <f>"26/8582"</f>
        <v>26/8582</v>
      </c>
      <c r="E213">
        <v>0.27424276578721601</v>
      </c>
      <c r="F213">
        <v>0.50342216630423198</v>
      </c>
      <c r="G213">
        <v>0.46215361074099598</v>
      </c>
      <c r="H213" t="s">
        <v>432</v>
      </c>
      <c r="I213">
        <v>1</v>
      </c>
      <c r="J213" t="str">
        <f t="shared" si="14"/>
        <v/>
      </c>
    </row>
    <row r="214" spans="1:10">
      <c r="A214" t="s">
        <v>554</v>
      </c>
      <c r="B214" t="s">
        <v>555</v>
      </c>
      <c r="C214" t="str">
        <f>"1/105"</f>
        <v>1/105</v>
      </c>
      <c r="D214" t="str">
        <f>"26/8582"</f>
        <v>26/8582</v>
      </c>
      <c r="E214">
        <v>0.27424276578721601</v>
      </c>
      <c r="F214">
        <v>0.50342216630423198</v>
      </c>
      <c r="G214">
        <v>0.46215361074099598</v>
      </c>
      <c r="H214" t="s">
        <v>472</v>
      </c>
      <c r="I214">
        <v>1</v>
      </c>
      <c r="J214" t="str">
        <f t="shared" si="14"/>
        <v/>
      </c>
    </row>
    <row r="215" spans="1:10">
      <c r="A215" t="s">
        <v>556</v>
      </c>
      <c r="B215" t="s">
        <v>557</v>
      </c>
      <c r="C215" t="str">
        <f>"4/105"</f>
        <v>4/105</v>
      </c>
      <c r="D215" t="str">
        <f>"220/8582"</f>
        <v>220/8582</v>
      </c>
      <c r="E215">
        <v>0.28271094651698098</v>
      </c>
      <c r="F215">
        <v>0.50734006523726805</v>
      </c>
      <c r="G215">
        <v>0.46575033583499298</v>
      </c>
      <c r="H215" t="s">
        <v>558</v>
      </c>
      <c r="I215">
        <v>4</v>
      </c>
      <c r="J215" t="str">
        <f t="shared" si="14"/>
        <v/>
      </c>
    </row>
    <row r="216" spans="1:10">
      <c r="A216" t="s">
        <v>559</v>
      </c>
      <c r="B216" t="s">
        <v>560</v>
      </c>
      <c r="C216" t="str">
        <f>"3/105"</f>
        <v>3/105</v>
      </c>
      <c r="D216" t="str">
        <f>"153/8582"</f>
        <v>153/8582</v>
      </c>
      <c r="E216">
        <v>0.28814280682385401</v>
      </c>
      <c r="F216">
        <v>0.50734006523726805</v>
      </c>
      <c r="G216">
        <v>0.46575033583499298</v>
      </c>
      <c r="H216" t="s">
        <v>237</v>
      </c>
      <c r="I216">
        <v>3</v>
      </c>
      <c r="J216" t="str">
        <f t="shared" si="14"/>
        <v/>
      </c>
    </row>
    <row r="217" spans="1:10">
      <c r="A217" t="s">
        <v>561</v>
      </c>
      <c r="B217" t="s">
        <v>562</v>
      </c>
      <c r="C217" t="str">
        <f>"2/105"</f>
        <v>2/105</v>
      </c>
      <c r="D217" t="str">
        <f>"85/8582"</f>
        <v>85/8582</v>
      </c>
      <c r="E217">
        <v>0.27907501751651997</v>
      </c>
      <c r="F217">
        <v>0.50734006523726805</v>
      </c>
      <c r="G217">
        <v>0.46575033583499298</v>
      </c>
      <c r="H217" t="s">
        <v>269</v>
      </c>
      <c r="I217">
        <v>2</v>
      </c>
      <c r="J217" t="str">
        <f t="shared" si="14"/>
        <v/>
      </c>
    </row>
    <row r="218" spans="1:10">
      <c r="A218" t="s">
        <v>563</v>
      </c>
      <c r="B218" t="s">
        <v>564</v>
      </c>
      <c r="C218" t="str">
        <f>"2/105"</f>
        <v>2/105</v>
      </c>
      <c r="D218" t="str">
        <f>"87/8582"</f>
        <v>87/8582</v>
      </c>
      <c r="E218">
        <v>0.28816764539844802</v>
      </c>
      <c r="F218">
        <v>0.50734006523726805</v>
      </c>
      <c r="G218">
        <v>0.46575033583499298</v>
      </c>
      <c r="H218" t="s">
        <v>269</v>
      </c>
      <c r="I218">
        <v>2</v>
      </c>
      <c r="J218" t="str">
        <f t="shared" si="14"/>
        <v/>
      </c>
    </row>
    <row r="219" spans="1:10">
      <c r="A219" t="s">
        <v>565</v>
      </c>
      <c r="B219" t="s">
        <v>566</v>
      </c>
      <c r="C219" t="str">
        <f>"2/105"</f>
        <v>2/105</v>
      </c>
      <c r="D219" t="str">
        <f>"87/8582"</f>
        <v>87/8582</v>
      </c>
      <c r="E219">
        <v>0.28816764539844802</v>
      </c>
      <c r="F219">
        <v>0.50734006523726805</v>
      </c>
      <c r="G219">
        <v>0.46575033583499298</v>
      </c>
      <c r="H219" t="s">
        <v>269</v>
      </c>
      <c r="I219">
        <v>2</v>
      </c>
      <c r="J219" t="str">
        <f t="shared" si="14"/>
        <v/>
      </c>
    </row>
    <row r="220" spans="1:10">
      <c r="A220" t="s">
        <v>567</v>
      </c>
      <c r="B220" t="s">
        <v>568</v>
      </c>
      <c r="C220" t="str">
        <f>"2/105"</f>
        <v>2/105</v>
      </c>
      <c r="D220" t="str">
        <f>"87/8582"</f>
        <v>87/8582</v>
      </c>
      <c r="E220">
        <v>0.28816764539844802</v>
      </c>
      <c r="F220">
        <v>0.50734006523726805</v>
      </c>
      <c r="G220">
        <v>0.46575033583499298</v>
      </c>
      <c r="H220" t="s">
        <v>269</v>
      </c>
      <c r="I220">
        <v>2</v>
      </c>
      <c r="J220" t="str">
        <f t="shared" si="14"/>
        <v/>
      </c>
    </row>
    <row r="221" spans="1:10">
      <c r="A221" t="s">
        <v>569</v>
      </c>
      <c r="B221" t="s">
        <v>570</v>
      </c>
      <c r="C221" t="str">
        <f t="shared" ref="C221:C226" si="15">"1/105"</f>
        <v>1/105</v>
      </c>
      <c r="D221" t="str">
        <f>"27/8582"</f>
        <v>27/8582</v>
      </c>
      <c r="E221">
        <v>0.28314932371058399</v>
      </c>
      <c r="F221">
        <v>0.50734006523726805</v>
      </c>
      <c r="G221">
        <v>0.46575033583499298</v>
      </c>
      <c r="H221" t="s">
        <v>432</v>
      </c>
      <c r="I221">
        <v>1</v>
      </c>
      <c r="J221" t="str">
        <f t="shared" si="14"/>
        <v/>
      </c>
    </row>
    <row r="222" spans="1:10">
      <c r="A222" t="s">
        <v>571</v>
      </c>
      <c r="B222" t="s">
        <v>572</v>
      </c>
      <c r="C222" t="str">
        <f t="shared" si="15"/>
        <v>1/105</v>
      </c>
      <c r="D222" t="str">
        <f>"27/8582"</f>
        <v>27/8582</v>
      </c>
      <c r="E222">
        <v>0.28314932371058399</v>
      </c>
      <c r="F222">
        <v>0.50734006523726805</v>
      </c>
      <c r="G222">
        <v>0.46575033583499298</v>
      </c>
      <c r="H222" t="s">
        <v>472</v>
      </c>
      <c r="I222">
        <v>1</v>
      </c>
      <c r="J222" t="str">
        <f t="shared" si="14"/>
        <v/>
      </c>
    </row>
    <row r="223" spans="1:10">
      <c r="A223" t="s">
        <v>573</v>
      </c>
      <c r="B223" t="s">
        <v>574</v>
      </c>
      <c r="C223" t="str">
        <f t="shared" si="15"/>
        <v>1/105</v>
      </c>
      <c r="D223" t="str">
        <f>"28/8582"</f>
        <v>28/8582</v>
      </c>
      <c r="E223">
        <v>0.29194760787310797</v>
      </c>
      <c r="F223">
        <v>0.50734006523726805</v>
      </c>
      <c r="G223">
        <v>0.46575033583499298</v>
      </c>
      <c r="H223" t="s">
        <v>466</v>
      </c>
      <c r="I223">
        <v>1</v>
      </c>
      <c r="J223" t="str">
        <f t="shared" si="14"/>
        <v/>
      </c>
    </row>
    <row r="224" spans="1:10">
      <c r="A224" t="s">
        <v>575</v>
      </c>
      <c r="B224" t="s">
        <v>576</v>
      </c>
      <c r="C224" t="str">
        <f t="shared" si="15"/>
        <v>1/105</v>
      </c>
      <c r="D224" t="str">
        <f>"28/8582"</f>
        <v>28/8582</v>
      </c>
      <c r="E224">
        <v>0.29194760787310797</v>
      </c>
      <c r="F224">
        <v>0.50734006523726805</v>
      </c>
      <c r="G224">
        <v>0.46575033583499298</v>
      </c>
      <c r="H224" t="s">
        <v>466</v>
      </c>
      <c r="I224">
        <v>1</v>
      </c>
      <c r="J224" t="str">
        <f t="shared" si="14"/>
        <v/>
      </c>
    </row>
    <row r="225" spans="1:10">
      <c r="A225" t="s">
        <v>577</v>
      </c>
      <c r="B225" t="s">
        <v>578</v>
      </c>
      <c r="C225" t="str">
        <f t="shared" si="15"/>
        <v>1/105</v>
      </c>
      <c r="D225" t="str">
        <f>"28/8582"</f>
        <v>28/8582</v>
      </c>
      <c r="E225">
        <v>0.29194760787310797</v>
      </c>
      <c r="F225">
        <v>0.50734006523726805</v>
      </c>
      <c r="G225">
        <v>0.46575033583499298</v>
      </c>
      <c r="H225" t="s">
        <v>408</v>
      </c>
      <c r="I225">
        <v>1</v>
      </c>
      <c r="J225" t="str">
        <f t="shared" si="14"/>
        <v/>
      </c>
    </row>
    <row r="226" spans="1:10">
      <c r="A226" t="s">
        <v>579</v>
      </c>
      <c r="B226" t="s">
        <v>580</v>
      </c>
      <c r="C226" t="str">
        <f t="shared" si="15"/>
        <v>1/105</v>
      </c>
      <c r="D226" t="str">
        <f>"28/8582"</f>
        <v>28/8582</v>
      </c>
      <c r="E226">
        <v>0.29194760787310797</v>
      </c>
      <c r="F226">
        <v>0.50734006523726805</v>
      </c>
      <c r="G226">
        <v>0.46575033583499298</v>
      </c>
      <c r="H226" t="s">
        <v>503</v>
      </c>
      <c r="I226">
        <v>1</v>
      </c>
      <c r="J226" t="str">
        <f t="shared" si="14"/>
        <v/>
      </c>
    </row>
    <row r="227" spans="1:10">
      <c r="A227" t="s">
        <v>581</v>
      </c>
      <c r="B227" t="s">
        <v>582</v>
      </c>
      <c r="C227" t="str">
        <f>"7/105"</f>
        <v>7/105</v>
      </c>
      <c r="D227" t="str">
        <f>"443/8582"</f>
        <v>443/8582</v>
      </c>
      <c r="E227">
        <v>0.29836272081454901</v>
      </c>
      <c r="F227">
        <v>0.51619391078977195</v>
      </c>
      <c r="G227">
        <v>0.47387837819171402</v>
      </c>
      <c r="H227" t="s">
        <v>583</v>
      </c>
      <c r="I227">
        <v>7</v>
      </c>
      <c r="J227" t="str">
        <f t="shared" si="14"/>
        <v/>
      </c>
    </row>
    <row r="228" spans="1:10">
      <c r="A228" t="s">
        <v>584</v>
      </c>
      <c r="B228" t="s">
        <v>585</v>
      </c>
      <c r="C228" t="str">
        <f>"2/105"</f>
        <v>2/105</v>
      </c>
      <c r="D228" t="str">
        <f>"90/8582"</f>
        <v>90/8582</v>
      </c>
      <c r="E228">
        <v>0.30178337005682498</v>
      </c>
      <c r="F228">
        <v>0.517532007422011</v>
      </c>
      <c r="G228">
        <v>0.47510678296111403</v>
      </c>
      <c r="H228" t="s">
        <v>269</v>
      </c>
      <c r="I228">
        <v>2</v>
      </c>
      <c r="J228" t="str">
        <f t="shared" si="14"/>
        <v/>
      </c>
    </row>
    <row r="229" spans="1:10">
      <c r="A229" t="s">
        <v>586</v>
      </c>
      <c r="B229" t="s">
        <v>587</v>
      </c>
      <c r="C229" t="str">
        <f>"1/105"</f>
        <v>1/105</v>
      </c>
      <c r="D229" t="str">
        <f>"29/8582"</f>
        <v>29/8582</v>
      </c>
      <c r="E229">
        <v>0.30063892201541798</v>
      </c>
      <c r="F229">
        <v>0.517532007422011</v>
      </c>
      <c r="G229">
        <v>0.47510678296111403</v>
      </c>
      <c r="H229" t="s">
        <v>588</v>
      </c>
      <c r="I229">
        <v>1</v>
      </c>
      <c r="J229" t="str">
        <f t="shared" si="14"/>
        <v/>
      </c>
    </row>
    <row r="230" spans="1:10">
      <c r="A230" t="s">
        <v>589</v>
      </c>
      <c r="B230" t="s">
        <v>590</v>
      </c>
      <c r="C230" t="str">
        <f>"2/105"</f>
        <v>2/105</v>
      </c>
      <c r="D230" t="str">
        <f>"91/8582"</f>
        <v>91/8582</v>
      </c>
      <c r="E230">
        <v>0.30631338037518502</v>
      </c>
      <c r="F230">
        <v>0.52300668876287004</v>
      </c>
      <c r="G230">
        <v>0.48013267160624201</v>
      </c>
      <c r="H230" t="s">
        <v>269</v>
      </c>
      <c r="I230">
        <v>2</v>
      </c>
      <c r="J230" t="str">
        <f t="shared" si="14"/>
        <v/>
      </c>
    </row>
    <row r="231" spans="1:10">
      <c r="A231" t="s">
        <v>591</v>
      </c>
      <c r="B231" t="s">
        <v>592</v>
      </c>
      <c r="C231" t="str">
        <f>"1/105"</f>
        <v>1/105</v>
      </c>
      <c r="D231" t="str">
        <f>"30/8582"</f>
        <v>30/8582</v>
      </c>
      <c r="E231">
        <v>0.30922455433020601</v>
      </c>
      <c r="F231">
        <v>0.52340606382299004</v>
      </c>
      <c r="G231">
        <v>0.480499307480521</v>
      </c>
      <c r="H231" t="s">
        <v>493</v>
      </c>
      <c r="I231">
        <v>1</v>
      </c>
      <c r="J231" t="str">
        <f t="shared" si="14"/>
        <v/>
      </c>
    </row>
    <row r="232" spans="1:10">
      <c r="A232" t="s">
        <v>593</v>
      </c>
      <c r="B232" t="s">
        <v>594</v>
      </c>
      <c r="C232" t="str">
        <f>"1/105"</f>
        <v>1/105</v>
      </c>
      <c r="D232" t="str">
        <f>"30/8582"</f>
        <v>30/8582</v>
      </c>
      <c r="E232">
        <v>0.30922455433020601</v>
      </c>
      <c r="F232">
        <v>0.52340606382299004</v>
      </c>
      <c r="G232">
        <v>0.480499307480521</v>
      </c>
      <c r="H232" t="s">
        <v>472</v>
      </c>
      <c r="I232">
        <v>1</v>
      </c>
      <c r="J232" t="str">
        <f t="shared" si="14"/>
        <v/>
      </c>
    </row>
    <row r="233" spans="1:10">
      <c r="A233" t="s">
        <v>595</v>
      </c>
      <c r="B233" t="s">
        <v>596</v>
      </c>
      <c r="C233" t="str">
        <f>"2/105"</f>
        <v>2/105</v>
      </c>
      <c r="D233" t="str">
        <f>"92/8582"</f>
        <v>92/8582</v>
      </c>
      <c r="E233">
        <v>0.31083816232219602</v>
      </c>
      <c r="F233">
        <v>0.52386948908611397</v>
      </c>
      <c r="G233">
        <v>0.480924742975811</v>
      </c>
      <c r="H233" t="s">
        <v>597</v>
      </c>
      <c r="I233">
        <v>2</v>
      </c>
      <c r="J233" t="str">
        <f t="shared" si="14"/>
        <v/>
      </c>
    </row>
    <row r="234" spans="1:10">
      <c r="A234" t="s">
        <v>598</v>
      </c>
      <c r="B234" t="s">
        <v>599</v>
      </c>
      <c r="C234" t="str">
        <f t="shared" ref="C234:C243" si="16">"1/105"</f>
        <v>1/105</v>
      </c>
      <c r="D234" t="str">
        <f>"31/8582"</f>
        <v>31/8582</v>
      </c>
      <c r="E234">
        <v>0.31770577764584301</v>
      </c>
      <c r="F234">
        <v>0.52636847059120695</v>
      </c>
      <c r="G234">
        <v>0.48321886787347301</v>
      </c>
      <c r="H234" t="s">
        <v>441</v>
      </c>
      <c r="I234">
        <v>1</v>
      </c>
      <c r="J234" t="str">
        <f t="shared" si="14"/>
        <v/>
      </c>
    </row>
    <row r="235" spans="1:10">
      <c r="A235" t="s">
        <v>600</v>
      </c>
      <c r="B235" t="s">
        <v>601</v>
      </c>
      <c r="C235" t="str">
        <f t="shared" si="16"/>
        <v>1/105</v>
      </c>
      <c r="D235" t="str">
        <f>"31/8582"</f>
        <v>31/8582</v>
      </c>
      <c r="E235">
        <v>0.31770577764584301</v>
      </c>
      <c r="F235">
        <v>0.52636847059120695</v>
      </c>
      <c r="G235">
        <v>0.48321886787347301</v>
      </c>
      <c r="H235" t="s">
        <v>395</v>
      </c>
      <c r="I235">
        <v>1</v>
      </c>
      <c r="J235" t="str">
        <f t="shared" si="14"/>
        <v/>
      </c>
    </row>
    <row r="236" spans="1:10">
      <c r="A236" t="s">
        <v>602</v>
      </c>
      <c r="B236" t="s">
        <v>603</v>
      </c>
      <c r="C236" t="str">
        <f t="shared" si="16"/>
        <v>1/105</v>
      </c>
      <c r="D236" t="str">
        <f>"31/8582"</f>
        <v>31/8582</v>
      </c>
      <c r="E236">
        <v>0.31770577764584301</v>
      </c>
      <c r="F236">
        <v>0.52636847059120695</v>
      </c>
      <c r="G236">
        <v>0.48321886787347301</v>
      </c>
      <c r="H236" t="s">
        <v>395</v>
      </c>
      <c r="I236">
        <v>1</v>
      </c>
      <c r="J236" t="str">
        <f t="shared" si="14"/>
        <v/>
      </c>
    </row>
    <row r="237" spans="1:10">
      <c r="A237" t="s">
        <v>604</v>
      </c>
      <c r="B237" t="s">
        <v>605</v>
      </c>
      <c r="C237" t="str">
        <f t="shared" si="16"/>
        <v>1/105</v>
      </c>
      <c r="D237" t="str">
        <f>"31/8582"</f>
        <v>31/8582</v>
      </c>
      <c r="E237">
        <v>0.31770577764584301</v>
      </c>
      <c r="F237">
        <v>0.52636847059120695</v>
      </c>
      <c r="G237">
        <v>0.48321886787347301</v>
      </c>
      <c r="H237" t="s">
        <v>458</v>
      </c>
      <c r="I237">
        <v>1</v>
      </c>
      <c r="J237" t="str">
        <f t="shared" si="14"/>
        <v/>
      </c>
    </row>
    <row r="238" spans="1:10">
      <c r="A238" t="s">
        <v>606</v>
      </c>
      <c r="B238" t="s">
        <v>607</v>
      </c>
      <c r="C238" t="str">
        <f t="shared" si="16"/>
        <v>1/105</v>
      </c>
      <c r="D238" t="str">
        <f t="shared" ref="D238:D243" si="17">"32/8582"</f>
        <v>32/8582</v>
      </c>
      <c r="E238">
        <v>0.32608384960785802</v>
      </c>
      <c r="F238">
        <v>0.52685448428377102</v>
      </c>
      <c r="G238">
        <v>0.48366504008821098</v>
      </c>
      <c r="H238" t="s">
        <v>493</v>
      </c>
      <c r="I238">
        <v>1</v>
      </c>
      <c r="J238" t="str">
        <f t="shared" si="14"/>
        <v/>
      </c>
    </row>
    <row r="239" spans="1:10">
      <c r="A239" t="s">
        <v>608</v>
      </c>
      <c r="B239" t="s">
        <v>609</v>
      </c>
      <c r="C239" t="str">
        <f t="shared" si="16"/>
        <v>1/105</v>
      </c>
      <c r="D239" t="str">
        <f t="shared" si="17"/>
        <v>32/8582</v>
      </c>
      <c r="E239">
        <v>0.32608384960785802</v>
      </c>
      <c r="F239">
        <v>0.52685448428377102</v>
      </c>
      <c r="G239">
        <v>0.48366504008821098</v>
      </c>
      <c r="H239" t="s">
        <v>472</v>
      </c>
      <c r="I239">
        <v>1</v>
      </c>
      <c r="J239" t="str">
        <f t="shared" si="14"/>
        <v/>
      </c>
    </row>
    <row r="240" spans="1:10">
      <c r="A240" t="s">
        <v>610</v>
      </c>
      <c r="B240" t="s">
        <v>611</v>
      </c>
      <c r="C240" t="str">
        <f t="shared" si="16"/>
        <v>1/105</v>
      </c>
      <c r="D240" t="str">
        <f t="shared" si="17"/>
        <v>32/8582</v>
      </c>
      <c r="E240">
        <v>0.32608384960785802</v>
      </c>
      <c r="F240">
        <v>0.52685448428377102</v>
      </c>
      <c r="G240">
        <v>0.48366504008821098</v>
      </c>
      <c r="H240" t="s">
        <v>612</v>
      </c>
      <c r="I240">
        <v>1</v>
      </c>
      <c r="J240" t="str">
        <f t="shared" si="14"/>
        <v/>
      </c>
    </row>
    <row r="241" spans="1:10">
      <c r="A241" t="s">
        <v>613</v>
      </c>
      <c r="B241" t="s">
        <v>614</v>
      </c>
      <c r="C241" t="str">
        <f t="shared" si="16"/>
        <v>1/105</v>
      </c>
      <c r="D241" t="str">
        <f t="shared" si="17"/>
        <v>32/8582</v>
      </c>
      <c r="E241">
        <v>0.32608384960785802</v>
      </c>
      <c r="F241">
        <v>0.52685448428377102</v>
      </c>
      <c r="G241">
        <v>0.48366504008821098</v>
      </c>
      <c r="H241" t="s">
        <v>539</v>
      </c>
      <c r="I241">
        <v>1</v>
      </c>
      <c r="J241" t="str">
        <f t="shared" si="14"/>
        <v/>
      </c>
    </row>
    <row r="242" spans="1:10">
      <c r="A242" t="s">
        <v>615</v>
      </c>
      <c r="B242" t="s">
        <v>616</v>
      </c>
      <c r="C242" t="str">
        <f t="shared" si="16"/>
        <v>1/105</v>
      </c>
      <c r="D242" t="str">
        <f t="shared" si="17"/>
        <v>32/8582</v>
      </c>
      <c r="E242">
        <v>0.32608384960785802</v>
      </c>
      <c r="F242">
        <v>0.52685448428377102</v>
      </c>
      <c r="G242">
        <v>0.48366504008821098</v>
      </c>
      <c r="H242" t="s">
        <v>617</v>
      </c>
      <c r="I242">
        <v>1</v>
      </c>
      <c r="J242" t="str">
        <f t="shared" si="14"/>
        <v/>
      </c>
    </row>
    <row r="243" spans="1:10">
      <c r="A243" t="s">
        <v>618</v>
      </c>
      <c r="B243" t="s">
        <v>619</v>
      </c>
      <c r="C243" t="str">
        <f t="shared" si="16"/>
        <v>1/105</v>
      </c>
      <c r="D243" t="str">
        <f t="shared" si="17"/>
        <v>32/8582</v>
      </c>
      <c r="E243">
        <v>0.32608384960785802</v>
      </c>
      <c r="F243">
        <v>0.52685448428377102</v>
      </c>
      <c r="G243">
        <v>0.48366504008821098</v>
      </c>
      <c r="H243" t="s">
        <v>526</v>
      </c>
      <c r="I243">
        <v>1</v>
      </c>
      <c r="J243" t="str">
        <f t="shared" si="14"/>
        <v/>
      </c>
    </row>
    <row r="244" spans="1:10">
      <c r="A244" t="s">
        <v>620</v>
      </c>
      <c r="B244" t="s">
        <v>621</v>
      </c>
      <c r="C244" t="str">
        <f>"2/105"</f>
        <v>2/105</v>
      </c>
      <c r="D244" t="str">
        <f>"96/8582"</f>
        <v>96/8582</v>
      </c>
      <c r="E244">
        <v>0.32887428770727301</v>
      </c>
      <c r="F244">
        <v>0.52917632301869899</v>
      </c>
      <c r="G244">
        <v>0.48579654367849301</v>
      </c>
      <c r="H244" t="s">
        <v>269</v>
      </c>
      <c r="I244">
        <v>2</v>
      </c>
      <c r="J244" t="str">
        <f t="shared" si="14"/>
        <v/>
      </c>
    </row>
    <row r="245" spans="1:10">
      <c r="A245" t="s">
        <v>622</v>
      </c>
      <c r="B245" t="s">
        <v>623</v>
      </c>
      <c r="C245" t="str">
        <f>"2/105"</f>
        <v>2/105</v>
      </c>
      <c r="D245" t="str">
        <f>"97/8582"</f>
        <v>97/8582</v>
      </c>
      <c r="E245">
        <v>0.33336500768613098</v>
      </c>
      <c r="F245">
        <v>0.52929054667040698</v>
      </c>
      <c r="G245">
        <v>0.48590140372757801</v>
      </c>
      <c r="H245" t="s">
        <v>269</v>
      </c>
      <c r="I245">
        <v>2</v>
      </c>
      <c r="J245" t="str">
        <f t="shared" si="14"/>
        <v/>
      </c>
    </row>
    <row r="246" spans="1:10">
      <c r="A246" t="s">
        <v>624</v>
      </c>
      <c r="B246" t="s">
        <v>625</v>
      </c>
      <c r="C246" t="str">
        <f>"1/105"</f>
        <v>1/105</v>
      </c>
      <c r="D246" t="str">
        <f>"33/8582"</f>
        <v>33/8582</v>
      </c>
      <c r="E246">
        <v>0.33436001285828798</v>
      </c>
      <c r="F246">
        <v>0.52929054667040698</v>
      </c>
      <c r="G246">
        <v>0.48590140372757801</v>
      </c>
      <c r="H246" t="s">
        <v>626</v>
      </c>
      <c r="I246">
        <v>1</v>
      </c>
      <c r="J246" t="str">
        <f t="shared" si="14"/>
        <v/>
      </c>
    </row>
    <row r="247" spans="1:10">
      <c r="A247" t="s">
        <v>627</v>
      </c>
      <c r="B247" t="s">
        <v>628</v>
      </c>
      <c r="C247" t="str">
        <f>"1/105"</f>
        <v>1/105</v>
      </c>
      <c r="D247" t="str">
        <f>"33/8582"</f>
        <v>33/8582</v>
      </c>
      <c r="E247">
        <v>0.33436001285828798</v>
      </c>
      <c r="F247">
        <v>0.52929054667040698</v>
      </c>
      <c r="G247">
        <v>0.48590140372757801</v>
      </c>
      <c r="H247" t="s">
        <v>536</v>
      </c>
      <c r="I247">
        <v>1</v>
      </c>
      <c r="J247" t="str">
        <f t="shared" si="14"/>
        <v/>
      </c>
    </row>
    <row r="248" spans="1:10">
      <c r="A248" t="s">
        <v>629</v>
      </c>
      <c r="B248" t="s">
        <v>630</v>
      </c>
      <c r="C248" t="str">
        <f>"1/105"</f>
        <v>1/105</v>
      </c>
      <c r="D248" t="str">
        <f>"33/8582"</f>
        <v>33/8582</v>
      </c>
      <c r="E248">
        <v>0.33436001285828798</v>
      </c>
      <c r="F248">
        <v>0.52929054667040698</v>
      </c>
      <c r="G248">
        <v>0.48590140372757801</v>
      </c>
      <c r="H248" t="s">
        <v>408</v>
      </c>
      <c r="I248">
        <v>1</v>
      </c>
      <c r="J248" t="str">
        <f t="shared" si="14"/>
        <v/>
      </c>
    </row>
    <row r="249" spans="1:10">
      <c r="A249" t="s">
        <v>631</v>
      </c>
      <c r="B249" t="s">
        <v>632</v>
      </c>
      <c r="C249" t="str">
        <f>"2/105"</f>
        <v>2/105</v>
      </c>
      <c r="D249" t="str">
        <f>"99/8582"</f>
        <v>99/8582</v>
      </c>
      <c r="E249">
        <v>0.34232107298340397</v>
      </c>
      <c r="F249">
        <v>0.53572551451302997</v>
      </c>
      <c r="G249">
        <v>0.49180885838993998</v>
      </c>
      <c r="H249" t="s">
        <v>269</v>
      </c>
      <c r="I249">
        <v>2</v>
      </c>
      <c r="J249" t="str">
        <f t="shared" si="14"/>
        <v/>
      </c>
    </row>
    <row r="250" spans="1:10">
      <c r="A250" t="s">
        <v>633</v>
      </c>
      <c r="B250" t="s">
        <v>634</v>
      </c>
      <c r="C250" t="str">
        <f>"1/105"</f>
        <v>1/105</v>
      </c>
      <c r="D250" t="str">
        <f>"34/8582"</f>
        <v>34/8582</v>
      </c>
      <c r="E250">
        <v>0.34253549521293503</v>
      </c>
      <c r="F250">
        <v>0.53572551451302997</v>
      </c>
      <c r="G250">
        <v>0.49180885838993998</v>
      </c>
      <c r="H250" t="s">
        <v>441</v>
      </c>
      <c r="I250">
        <v>1</v>
      </c>
      <c r="J250" t="str">
        <f t="shared" si="14"/>
        <v/>
      </c>
    </row>
    <row r="251" spans="1:10">
      <c r="A251" t="s">
        <v>635</v>
      </c>
      <c r="B251" t="s">
        <v>636</v>
      </c>
      <c r="C251" t="str">
        <f>"1/105"</f>
        <v>1/105</v>
      </c>
      <c r="D251" t="str">
        <f>"34/8582"</f>
        <v>34/8582</v>
      </c>
      <c r="E251">
        <v>0.34253549521293503</v>
      </c>
      <c r="F251">
        <v>0.53572551451302997</v>
      </c>
      <c r="G251">
        <v>0.49180885838993998</v>
      </c>
      <c r="H251" t="s">
        <v>438</v>
      </c>
      <c r="I251">
        <v>1</v>
      </c>
      <c r="J251" t="str">
        <f t="shared" si="14"/>
        <v/>
      </c>
    </row>
    <row r="252" spans="1:10">
      <c r="A252" t="s">
        <v>637</v>
      </c>
      <c r="B252" t="s">
        <v>638</v>
      </c>
      <c r="C252" t="str">
        <f>"2/105"</f>
        <v>2/105</v>
      </c>
      <c r="D252" t="str">
        <f>"100/8582"</f>
        <v>100/8582</v>
      </c>
      <c r="E252">
        <v>0.34678549744527898</v>
      </c>
      <c r="F252">
        <v>0.53760431508270601</v>
      </c>
      <c r="G252">
        <v>0.493533642329258</v>
      </c>
      <c r="H252" t="s">
        <v>597</v>
      </c>
      <c r="I252">
        <v>2</v>
      </c>
      <c r="J252" t="str">
        <f t="shared" si="14"/>
        <v/>
      </c>
    </row>
    <row r="253" spans="1:10">
      <c r="A253" t="s">
        <v>639</v>
      </c>
      <c r="B253" t="s">
        <v>640</v>
      </c>
      <c r="C253" t="str">
        <f>"2/105"</f>
        <v>2/105</v>
      </c>
      <c r="D253" t="str">
        <f>"100/8582"</f>
        <v>100/8582</v>
      </c>
      <c r="E253">
        <v>0.34678549744527898</v>
      </c>
      <c r="F253">
        <v>0.53760431508270601</v>
      </c>
      <c r="G253">
        <v>0.493533642329258</v>
      </c>
      <c r="H253" t="s">
        <v>269</v>
      </c>
      <c r="I253">
        <v>2</v>
      </c>
      <c r="J253" t="str">
        <f t="shared" si="14"/>
        <v/>
      </c>
    </row>
    <row r="254" spans="1:10">
      <c r="A254" t="s">
        <v>641</v>
      </c>
      <c r="B254" t="s">
        <v>642</v>
      </c>
      <c r="C254" t="str">
        <f>"1/105"</f>
        <v>1/105</v>
      </c>
      <c r="D254" t="str">
        <f>"35/8582"</f>
        <v>35/8582</v>
      </c>
      <c r="E254">
        <v>0.35061150983654799</v>
      </c>
      <c r="F254">
        <v>0.53760431508270601</v>
      </c>
      <c r="G254">
        <v>0.493533642329258</v>
      </c>
      <c r="H254" t="s">
        <v>472</v>
      </c>
      <c r="I254">
        <v>1</v>
      </c>
      <c r="J254" t="str">
        <f t="shared" si="14"/>
        <v/>
      </c>
    </row>
    <row r="255" spans="1:10">
      <c r="A255" t="s">
        <v>643</v>
      </c>
      <c r="B255" t="s">
        <v>644</v>
      </c>
      <c r="C255" t="str">
        <f>"1/105"</f>
        <v>1/105</v>
      </c>
      <c r="D255" t="str">
        <f>"35/8582"</f>
        <v>35/8582</v>
      </c>
      <c r="E255">
        <v>0.35061150983654799</v>
      </c>
      <c r="F255">
        <v>0.53760431508270601</v>
      </c>
      <c r="G255">
        <v>0.493533642329258</v>
      </c>
      <c r="H255" t="s">
        <v>469</v>
      </c>
      <c r="I255">
        <v>1</v>
      </c>
      <c r="J255" t="str">
        <f t="shared" si="14"/>
        <v/>
      </c>
    </row>
    <row r="256" spans="1:10">
      <c r="A256" t="s">
        <v>645</v>
      </c>
      <c r="B256" t="s">
        <v>646</v>
      </c>
      <c r="C256" t="str">
        <f>"1/105"</f>
        <v>1/105</v>
      </c>
      <c r="D256" t="str">
        <f>"35/8582"</f>
        <v>35/8582</v>
      </c>
      <c r="E256">
        <v>0.35061150983654799</v>
      </c>
      <c r="F256">
        <v>0.53760431508270601</v>
      </c>
      <c r="G256">
        <v>0.493533642329258</v>
      </c>
      <c r="H256" t="s">
        <v>405</v>
      </c>
      <c r="I256">
        <v>1</v>
      </c>
      <c r="J256" t="str">
        <f t="shared" si="14"/>
        <v/>
      </c>
    </row>
    <row r="257" spans="1:10">
      <c r="A257" t="s">
        <v>647</v>
      </c>
      <c r="B257" t="s">
        <v>648</v>
      </c>
      <c r="C257" t="str">
        <f>"2/105"</f>
        <v>2/105</v>
      </c>
      <c r="D257" t="str">
        <f>"102/8582"</f>
        <v>102/8582</v>
      </c>
      <c r="E257">
        <v>0.355684919736522</v>
      </c>
      <c r="F257">
        <v>0.54134516937311605</v>
      </c>
      <c r="G257">
        <v>0.49696783619930701</v>
      </c>
      <c r="H257" t="s">
        <v>269</v>
      </c>
      <c r="I257">
        <v>2</v>
      </c>
      <c r="J257" t="str">
        <f t="shared" si="14"/>
        <v/>
      </c>
    </row>
    <row r="258" spans="1:10">
      <c r="A258" t="s">
        <v>649</v>
      </c>
      <c r="B258" t="s">
        <v>650</v>
      </c>
      <c r="C258" t="str">
        <f>"1/105"</f>
        <v>1/105</v>
      </c>
      <c r="D258" t="str">
        <f>"36/8582"</f>
        <v>36/8582</v>
      </c>
      <c r="E258">
        <v>0.35858925541595099</v>
      </c>
      <c r="F258">
        <v>0.54134516937311605</v>
      </c>
      <c r="G258">
        <v>0.49696783619930701</v>
      </c>
      <c r="H258" t="s">
        <v>518</v>
      </c>
      <c r="I258">
        <v>1</v>
      </c>
      <c r="J258" t="str">
        <f t="shared" ref="J258:J321" si="18">IF(F258&lt;0.05,"*","")</f>
        <v/>
      </c>
    </row>
    <row r="259" spans="1:10">
      <c r="A259" t="s">
        <v>651</v>
      </c>
      <c r="B259" t="s">
        <v>652</v>
      </c>
      <c r="C259" t="str">
        <f>"1/105"</f>
        <v>1/105</v>
      </c>
      <c r="D259" t="str">
        <f>"36/8582"</f>
        <v>36/8582</v>
      </c>
      <c r="E259">
        <v>0.35858925541595099</v>
      </c>
      <c r="F259">
        <v>0.54134516937311605</v>
      </c>
      <c r="G259">
        <v>0.49696783619930701</v>
      </c>
      <c r="H259" t="s">
        <v>653</v>
      </c>
      <c r="I259">
        <v>1</v>
      </c>
      <c r="J259" t="str">
        <f t="shared" si="18"/>
        <v/>
      </c>
    </row>
    <row r="260" spans="1:10">
      <c r="A260" t="s">
        <v>654</v>
      </c>
      <c r="B260" t="s">
        <v>655</v>
      </c>
      <c r="C260" t="str">
        <f>"1/105"</f>
        <v>1/105</v>
      </c>
      <c r="D260" t="str">
        <f>"36/8582"</f>
        <v>36/8582</v>
      </c>
      <c r="E260">
        <v>0.35858925541595099</v>
      </c>
      <c r="F260">
        <v>0.54134516937311605</v>
      </c>
      <c r="G260">
        <v>0.49696783619930701</v>
      </c>
      <c r="H260" t="s">
        <v>466</v>
      </c>
      <c r="I260">
        <v>1</v>
      </c>
      <c r="J260" t="str">
        <f t="shared" si="18"/>
        <v/>
      </c>
    </row>
    <row r="261" spans="1:10">
      <c r="A261" t="s">
        <v>656</v>
      </c>
      <c r="B261" t="s">
        <v>657</v>
      </c>
      <c r="C261" t="str">
        <f>"2/105"</f>
        <v>2/105</v>
      </c>
      <c r="D261" t="str">
        <f>"103/8582"</f>
        <v>103/8582</v>
      </c>
      <c r="E261">
        <v>0.36011906926749698</v>
      </c>
      <c r="F261">
        <v>0.54156367724458199</v>
      </c>
      <c r="G261">
        <v>0.497168431660796</v>
      </c>
      <c r="H261" t="s">
        <v>269</v>
      </c>
      <c r="I261">
        <v>2</v>
      </c>
      <c r="J261" t="str">
        <f t="shared" si="18"/>
        <v/>
      </c>
    </row>
    <row r="262" spans="1:10">
      <c r="A262" t="s">
        <v>658</v>
      </c>
      <c r="B262" t="s">
        <v>659</v>
      </c>
      <c r="C262" t="str">
        <f>"3/105"</f>
        <v>3/105</v>
      </c>
      <c r="D262" t="str">
        <f>"175/8582"</f>
        <v>175/8582</v>
      </c>
      <c r="E262">
        <v>0.36204108885476899</v>
      </c>
      <c r="F262">
        <v>0.54236806797783399</v>
      </c>
      <c r="G262">
        <v>0.497906881627248</v>
      </c>
      <c r="H262" t="s">
        <v>187</v>
      </c>
      <c r="I262">
        <v>3</v>
      </c>
      <c r="J262" t="str">
        <f t="shared" si="18"/>
        <v/>
      </c>
    </row>
    <row r="263" spans="1:10">
      <c r="A263" t="s">
        <v>660</v>
      </c>
      <c r="B263" t="s">
        <v>661</v>
      </c>
      <c r="C263" t="str">
        <f>"1/105"</f>
        <v>1/105</v>
      </c>
      <c r="D263" t="str">
        <f>"37/8582"</f>
        <v>37/8582</v>
      </c>
      <c r="E263">
        <v>0.366469916331154</v>
      </c>
      <c r="F263">
        <v>0.54276415638439901</v>
      </c>
      <c r="G263">
        <v>0.49827050027481501</v>
      </c>
      <c r="H263" t="s">
        <v>429</v>
      </c>
      <c r="I263">
        <v>1</v>
      </c>
      <c r="J263" t="str">
        <f t="shared" si="18"/>
        <v/>
      </c>
    </row>
    <row r="264" spans="1:10">
      <c r="A264" t="s">
        <v>662</v>
      </c>
      <c r="B264" t="s">
        <v>663</v>
      </c>
      <c r="C264" t="str">
        <f>"1/105"</f>
        <v>1/105</v>
      </c>
      <c r="D264" t="str">
        <f>"37/8582"</f>
        <v>37/8582</v>
      </c>
      <c r="E264">
        <v>0.366469916331154</v>
      </c>
      <c r="F264">
        <v>0.54276415638439901</v>
      </c>
      <c r="G264">
        <v>0.49827050027481501</v>
      </c>
      <c r="H264" t="s">
        <v>458</v>
      </c>
      <c r="I264">
        <v>1</v>
      </c>
      <c r="J264" t="str">
        <f t="shared" si="18"/>
        <v/>
      </c>
    </row>
    <row r="265" spans="1:10">
      <c r="A265" t="s">
        <v>664</v>
      </c>
      <c r="B265" t="s">
        <v>665</v>
      </c>
      <c r="C265" t="str">
        <f>"1/105"</f>
        <v>1/105</v>
      </c>
      <c r="D265" t="str">
        <f>"37/8582"</f>
        <v>37/8582</v>
      </c>
      <c r="E265">
        <v>0.366469916331154</v>
      </c>
      <c r="F265">
        <v>0.54276415638439901</v>
      </c>
      <c r="G265">
        <v>0.49827050027481501</v>
      </c>
      <c r="H265" t="s">
        <v>472</v>
      </c>
      <c r="I265">
        <v>1</v>
      </c>
      <c r="J265" t="str">
        <f t="shared" si="18"/>
        <v/>
      </c>
    </row>
    <row r="266" spans="1:10">
      <c r="A266" t="s">
        <v>666</v>
      </c>
      <c r="B266" t="s">
        <v>667</v>
      </c>
      <c r="C266" t="str">
        <f>"3/105"</f>
        <v>3/105</v>
      </c>
      <c r="D266" t="str">
        <f>"177/8582"</f>
        <v>177/8582</v>
      </c>
      <c r="E266">
        <v>0.36874042377314098</v>
      </c>
      <c r="F266">
        <v>0.54406605922754003</v>
      </c>
      <c r="G266">
        <v>0.49946567827861399</v>
      </c>
      <c r="H266" t="s">
        <v>187</v>
      </c>
      <c r="I266">
        <v>3</v>
      </c>
      <c r="J266" t="str">
        <f t="shared" si="18"/>
        <v/>
      </c>
    </row>
    <row r="267" spans="1:10">
      <c r="A267" t="s">
        <v>668</v>
      </c>
      <c r="B267" t="s">
        <v>669</v>
      </c>
      <c r="C267" t="str">
        <f>"1/105"</f>
        <v>1/105</v>
      </c>
      <c r="D267" t="str">
        <f>"38/8582"</f>
        <v>38/8582</v>
      </c>
      <c r="E267">
        <v>0.37425466282445202</v>
      </c>
      <c r="F267">
        <v>0.54806581709498503</v>
      </c>
      <c r="G267">
        <v>0.50313755183575104</v>
      </c>
      <c r="H267" t="s">
        <v>452</v>
      </c>
      <c r="I267">
        <v>1</v>
      </c>
      <c r="J267" t="str">
        <f t="shared" si="18"/>
        <v/>
      </c>
    </row>
    <row r="268" spans="1:10">
      <c r="A268" t="s">
        <v>670</v>
      </c>
      <c r="B268" t="s">
        <v>671</v>
      </c>
      <c r="C268" t="str">
        <f>"1/105"</f>
        <v>1/105</v>
      </c>
      <c r="D268" t="str">
        <f>"38/8582"</f>
        <v>38/8582</v>
      </c>
      <c r="E268">
        <v>0.37425466282445202</v>
      </c>
      <c r="F268">
        <v>0.54806581709498503</v>
      </c>
      <c r="G268">
        <v>0.50313755183575104</v>
      </c>
      <c r="H268" t="s">
        <v>672</v>
      </c>
      <c r="I268">
        <v>1</v>
      </c>
      <c r="J268" t="str">
        <f t="shared" si="18"/>
        <v/>
      </c>
    </row>
    <row r="269" spans="1:10">
      <c r="A269" t="s">
        <v>673</v>
      </c>
      <c r="B269" t="s">
        <v>674</v>
      </c>
      <c r="C269" t="str">
        <f>"3/105"</f>
        <v>3/105</v>
      </c>
      <c r="D269" t="str">
        <f>"181/8582"</f>
        <v>181/8582</v>
      </c>
      <c r="E269">
        <v>0.38210339515895397</v>
      </c>
      <c r="F269">
        <v>0.55132192578614403</v>
      </c>
      <c r="G269">
        <v>0.50612673763110805</v>
      </c>
      <c r="H269" t="s">
        <v>240</v>
      </c>
      <c r="I269">
        <v>3</v>
      </c>
      <c r="J269" t="str">
        <f t="shared" si="18"/>
        <v/>
      </c>
    </row>
    <row r="270" spans="1:10">
      <c r="A270" t="s">
        <v>675</v>
      </c>
      <c r="B270" t="s">
        <v>676</v>
      </c>
      <c r="C270" t="str">
        <f>"2/105"</f>
        <v>2/105</v>
      </c>
      <c r="D270" t="str">
        <f>"108/8582"</f>
        <v>108/8582</v>
      </c>
      <c r="E270">
        <v>0.38211826569832502</v>
      </c>
      <c r="F270">
        <v>0.55132192578614403</v>
      </c>
      <c r="G270">
        <v>0.50612673763110805</v>
      </c>
      <c r="H270" t="s">
        <v>269</v>
      </c>
      <c r="I270">
        <v>2</v>
      </c>
      <c r="J270" t="str">
        <f t="shared" si="18"/>
        <v/>
      </c>
    </row>
    <row r="271" spans="1:10">
      <c r="A271" t="s">
        <v>677</v>
      </c>
      <c r="B271" t="s">
        <v>678</v>
      </c>
      <c r="C271" t="str">
        <f>"1/105"</f>
        <v>1/105</v>
      </c>
      <c r="D271" t="str">
        <f>"39/8582"</f>
        <v>39/8582</v>
      </c>
      <c r="E271">
        <v>0.381944651167551</v>
      </c>
      <c r="F271">
        <v>0.55132192578614403</v>
      </c>
      <c r="G271">
        <v>0.50612673763110805</v>
      </c>
      <c r="H271" t="s">
        <v>503</v>
      </c>
      <c r="I271">
        <v>1</v>
      </c>
      <c r="J271" t="str">
        <f t="shared" si="18"/>
        <v/>
      </c>
    </row>
    <row r="272" spans="1:10">
      <c r="A272" t="s">
        <v>679</v>
      </c>
      <c r="B272" t="s">
        <v>680</v>
      </c>
      <c r="C272" t="str">
        <f>"1/105"</f>
        <v>1/105</v>
      </c>
      <c r="D272" t="str">
        <f>"39/8582"</f>
        <v>39/8582</v>
      </c>
      <c r="E272">
        <v>0.381944651167551</v>
      </c>
      <c r="F272">
        <v>0.55132192578614403</v>
      </c>
      <c r="G272">
        <v>0.50612673763110805</v>
      </c>
      <c r="H272" t="s">
        <v>681</v>
      </c>
      <c r="I272">
        <v>1</v>
      </c>
      <c r="J272" t="str">
        <f t="shared" si="18"/>
        <v/>
      </c>
    </row>
    <row r="273" spans="1:10">
      <c r="A273" t="s">
        <v>682</v>
      </c>
      <c r="B273" t="s">
        <v>683</v>
      </c>
      <c r="C273" t="str">
        <f>"3/105"</f>
        <v>3/105</v>
      </c>
      <c r="D273" t="str">
        <f>"182/8582"</f>
        <v>182/8582</v>
      </c>
      <c r="E273">
        <v>0.38543545630706599</v>
      </c>
      <c r="F273">
        <v>0.55406346844140797</v>
      </c>
      <c r="G273">
        <v>0.50864353947643004</v>
      </c>
      <c r="H273" t="s">
        <v>187</v>
      </c>
      <c r="I273">
        <v>3</v>
      </c>
      <c r="J273" t="str">
        <f t="shared" si="18"/>
        <v/>
      </c>
    </row>
    <row r="274" spans="1:10">
      <c r="A274" t="s">
        <v>684</v>
      </c>
      <c r="B274" t="s">
        <v>685</v>
      </c>
      <c r="C274" t="str">
        <f>"1/105"</f>
        <v>1/105</v>
      </c>
      <c r="D274" t="str">
        <f>"40/8582"</f>
        <v>40/8582</v>
      </c>
      <c r="E274">
        <v>0.389541023826734</v>
      </c>
      <c r="F274">
        <v>0.55791406709250202</v>
      </c>
      <c r="G274">
        <v>0.51217848129907995</v>
      </c>
      <c r="H274" t="s">
        <v>686</v>
      </c>
      <c r="I274">
        <v>1</v>
      </c>
      <c r="J274" t="str">
        <f t="shared" si="18"/>
        <v/>
      </c>
    </row>
    <row r="275" spans="1:10">
      <c r="A275" t="s">
        <v>687</v>
      </c>
      <c r="B275" t="s">
        <v>688</v>
      </c>
      <c r="C275" t="str">
        <f>"2/105"</f>
        <v>2/105</v>
      </c>
      <c r="D275" t="str">
        <f>"111/8582"</f>
        <v>111/8582</v>
      </c>
      <c r="E275">
        <v>0.39516728498561698</v>
      </c>
      <c r="F275">
        <v>0.56044967387655398</v>
      </c>
      <c r="G275">
        <v>0.51450622908037402</v>
      </c>
      <c r="H275" t="s">
        <v>269</v>
      </c>
      <c r="I275">
        <v>2</v>
      </c>
      <c r="J275" t="str">
        <f t="shared" si="18"/>
        <v/>
      </c>
    </row>
    <row r="276" spans="1:10">
      <c r="A276" t="s">
        <v>689</v>
      </c>
      <c r="B276" t="s">
        <v>690</v>
      </c>
      <c r="C276" t="str">
        <f t="shared" ref="C276:C282" si="19">"1/105"</f>
        <v>1/105</v>
      </c>
      <c r="D276" t="str">
        <f>"41/8582"</f>
        <v>41/8582</v>
      </c>
      <c r="E276">
        <v>0.39704490962610101</v>
      </c>
      <c r="F276">
        <v>0.56044967387655398</v>
      </c>
      <c r="G276">
        <v>0.51450622908037402</v>
      </c>
      <c r="H276" t="s">
        <v>691</v>
      </c>
      <c r="I276">
        <v>1</v>
      </c>
      <c r="J276" t="str">
        <f t="shared" si="18"/>
        <v/>
      </c>
    </row>
    <row r="277" spans="1:10">
      <c r="A277" t="s">
        <v>692</v>
      </c>
      <c r="B277" t="s">
        <v>693</v>
      </c>
      <c r="C277" t="str">
        <f t="shared" si="19"/>
        <v>1/105</v>
      </c>
      <c r="D277" t="str">
        <f>"41/8582"</f>
        <v>41/8582</v>
      </c>
      <c r="E277">
        <v>0.39704490962610101</v>
      </c>
      <c r="F277">
        <v>0.56044967387655398</v>
      </c>
      <c r="G277">
        <v>0.51450622908037402</v>
      </c>
      <c r="H277" t="s">
        <v>472</v>
      </c>
      <c r="I277">
        <v>1</v>
      </c>
      <c r="J277" t="str">
        <f t="shared" si="18"/>
        <v/>
      </c>
    </row>
    <row r="278" spans="1:10">
      <c r="A278" t="s">
        <v>694</v>
      </c>
      <c r="B278" t="s">
        <v>695</v>
      </c>
      <c r="C278" t="str">
        <f t="shared" si="19"/>
        <v>1/105</v>
      </c>
      <c r="D278" t="str">
        <f>"41/8582"</f>
        <v>41/8582</v>
      </c>
      <c r="E278">
        <v>0.39704490962610101</v>
      </c>
      <c r="F278">
        <v>0.56044967387655398</v>
      </c>
      <c r="G278">
        <v>0.51450622908037402</v>
      </c>
      <c r="H278" t="s">
        <v>432</v>
      </c>
      <c r="I278">
        <v>1</v>
      </c>
      <c r="J278" t="str">
        <f t="shared" si="18"/>
        <v/>
      </c>
    </row>
    <row r="279" spans="1:10">
      <c r="A279" t="s">
        <v>696</v>
      </c>
      <c r="B279" t="s">
        <v>697</v>
      </c>
      <c r="C279" t="str">
        <f t="shared" si="19"/>
        <v>1/105</v>
      </c>
      <c r="D279" t="str">
        <f>"42/8582"</f>
        <v>42/8582</v>
      </c>
      <c r="E279">
        <v>0.404457423908886</v>
      </c>
      <c r="F279">
        <v>0.56479590267276503</v>
      </c>
      <c r="G279">
        <v>0.51849617125161596</v>
      </c>
      <c r="H279" t="s">
        <v>691</v>
      </c>
      <c r="I279">
        <v>1</v>
      </c>
      <c r="J279" t="str">
        <f t="shared" si="18"/>
        <v/>
      </c>
    </row>
    <row r="280" spans="1:10">
      <c r="A280" t="s">
        <v>698</v>
      </c>
      <c r="B280" t="s">
        <v>699</v>
      </c>
      <c r="C280" t="str">
        <f t="shared" si="19"/>
        <v>1/105</v>
      </c>
      <c r="D280" t="str">
        <f>"42/8582"</f>
        <v>42/8582</v>
      </c>
      <c r="E280">
        <v>0.404457423908886</v>
      </c>
      <c r="F280">
        <v>0.56479590267276503</v>
      </c>
      <c r="G280">
        <v>0.51849617125161596</v>
      </c>
      <c r="H280" t="s">
        <v>700</v>
      </c>
      <c r="I280">
        <v>1</v>
      </c>
      <c r="J280" t="str">
        <f t="shared" si="18"/>
        <v/>
      </c>
    </row>
    <row r="281" spans="1:10">
      <c r="A281" t="s">
        <v>701</v>
      </c>
      <c r="B281" t="s">
        <v>702</v>
      </c>
      <c r="C281" t="str">
        <f t="shared" si="19"/>
        <v>1/105</v>
      </c>
      <c r="D281" t="str">
        <f>"42/8582"</f>
        <v>42/8582</v>
      </c>
      <c r="E281">
        <v>0.404457423908886</v>
      </c>
      <c r="F281">
        <v>0.56479590267276503</v>
      </c>
      <c r="G281">
        <v>0.51849617125161596</v>
      </c>
      <c r="H281" t="s">
        <v>521</v>
      </c>
      <c r="I281">
        <v>1</v>
      </c>
      <c r="J281" t="str">
        <f t="shared" si="18"/>
        <v/>
      </c>
    </row>
    <row r="282" spans="1:10">
      <c r="A282" t="s">
        <v>703</v>
      </c>
      <c r="B282" t="s">
        <v>704</v>
      </c>
      <c r="C282" t="str">
        <f t="shared" si="19"/>
        <v>1/105</v>
      </c>
      <c r="D282" t="str">
        <f>"43/8582"</f>
        <v>43/8582</v>
      </c>
      <c r="E282">
        <v>0.41177966869689098</v>
      </c>
      <c r="F282">
        <v>0.57297455679887699</v>
      </c>
      <c r="G282">
        <v>0.52600437170121705</v>
      </c>
      <c r="H282" t="s">
        <v>472</v>
      </c>
      <c r="I282">
        <v>1</v>
      </c>
      <c r="J282" t="str">
        <f t="shared" si="18"/>
        <v/>
      </c>
    </row>
    <row r="283" spans="1:10">
      <c r="A283" t="s">
        <v>705</v>
      </c>
      <c r="B283" t="s">
        <v>706</v>
      </c>
      <c r="C283" t="str">
        <f>"2/105"</f>
        <v>2/105</v>
      </c>
      <c r="D283" t="str">
        <f>"116/8582"</f>
        <v>116/8582</v>
      </c>
      <c r="E283">
        <v>0.416636029231998</v>
      </c>
      <c r="F283">
        <v>0.57767619655925995</v>
      </c>
      <c r="G283">
        <v>0.530320589653272</v>
      </c>
      <c r="H283" t="s">
        <v>269</v>
      </c>
      <c r="I283">
        <v>2</v>
      </c>
      <c r="J283" t="str">
        <f t="shared" si="18"/>
        <v/>
      </c>
    </row>
    <row r="284" spans="1:10">
      <c r="A284" t="s">
        <v>707</v>
      </c>
      <c r="B284" t="s">
        <v>708</v>
      </c>
      <c r="C284" t="str">
        <f>"2/105"</f>
        <v>2/105</v>
      </c>
      <c r="D284" t="str">
        <f>"118/8582"</f>
        <v>118/8582</v>
      </c>
      <c r="E284">
        <v>0.42511875643365898</v>
      </c>
      <c r="F284">
        <v>0.58671710441889602</v>
      </c>
      <c r="G284">
        <v>0.53862035968998101</v>
      </c>
      <c r="H284" t="s">
        <v>269</v>
      </c>
      <c r="I284">
        <v>2</v>
      </c>
      <c r="J284" t="str">
        <f t="shared" si="18"/>
        <v/>
      </c>
    </row>
    <row r="285" spans="1:10">
      <c r="A285" t="s">
        <v>709</v>
      </c>
      <c r="B285" t="s">
        <v>710</v>
      </c>
      <c r="C285" t="str">
        <f>"1/105"</f>
        <v>1/105</v>
      </c>
      <c r="D285" t="str">
        <f>"45/8582"</f>
        <v>45/8582</v>
      </c>
      <c r="E285">
        <v>0.42615769221219102</v>
      </c>
      <c r="F285">
        <v>0.58671710441889602</v>
      </c>
      <c r="G285">
        <v>0.53862035968998101</v>
      </c>
      <c r="H285" t="s">
        <v>617</v>
      </c>
      <c r="I285">
        <v>1</v>
      </c>
      <c r="J285" t="str">
        <f t="shared" si="18"/>
        <v/>
      </c>
    </row>
    <row r="286" spans="1:10">
      <c r="A286" t="s">
        <v>711</v>
      </c>
      <c r="B286" t="s">
        <v>712</v>
      </c>
      <c r="C286" t="str">
        <f>"2/105"</f>
        <v>2/105</v>
      </c>
      <c r="D286" t="str">
        <f>"123/8582"</f>
        <v>123/8582</v>
      </c>
      <c r="E286">
        <v>0.44604529362200901</v>
      </c>
      <c r="F286">
        <v>0.588572837364982</v>
      </c>
      <c r="G286">
        <v>0.540323966998139</v>
      </c>
      <c r="H286" t="s">
        <v>269</v>
      </c>
      <c r="I286">
        <v>2</v>
      </c>
      <c r="J286" t="str">
        <f t="shared" si="18"/>
        <v/>
      </c>
    </row>
    <row r="287" spans="1:10">
      <c r="A287" t="s">
        <v>713</v>
      </c>
      <c r="B287" t="s">
        <v>714</v>
      </c>
      <c r="C287" t="str">
        <f t="shared" ref="C287:C298" si="20">"1/105"</f>
        <v>1/105</v>
      </c>
      <c r="D287" t="str">
        <f>"46/8582"</f>
        <v>46/8582</v>
      </c>
      <c r="E287">
        <v>0.43321560978484203</v>
      </c>
      <c r="F287">
        <v>0.588572837364982</v>
      </c>
      <c r="G287">
        <v>0.540323966998139</v>
      </c>
      <c r="H287" t="s">
        <v>691</v>
      </c>
      <c r="I287">
        <v>1</v>
      </c>
      <c r="J287" t="str">
        <f t="shared" si="18"/>
        <v/>
      </c>
    </row>
    <row r="288" spans="1:10">
      <c r="A288" t="s">
        <v>715</v>
      </c>
      <c r="B288" t="s">
        <v>716</v>
      </c>
      <c r="C288" t="str">
        <f t="shared" si="20"/>
        <v>1/105</v>
      </c>
      <c r="D288" t="str">
        <f t="shared" ref="D288:D293" si="21">"47/8582"</f>
        <v>47/8582</v>
      </c>
      <c r="E288">
        <v>0.440187535859419</v>
      </c>
      <c r="F288">
        <v>0.588572837364982</v>
      </c>
      <c r="G288">
        <v>0.540323966998139</v>
      </c>
      <c r="H288" t="s">
        <v>441</v>
      </c>
      <c r="I288">
        <v>1</v>
      </c>
      <c r="J288" t="str">
        <f t="shared" si="18"/>
        <v/>
      </c>
    </row>
    <row r="289" spans="1:10">
      <c r="A289" t="s">
        <v>717</v>
      </c>
      <c r="B289" t="s">
        <v>718</v>
      </c>
      <c r="C289" t="str">
        <f t="shared" si="20"/>
        <v>1/105</v>
      </c>
      <c r="D289" t="str">
        <f t="shared" si="21"/>
        <v>47/8582</v>
      </c>
      <c r="E289">
        <v>0.440187535859419</v>
      </c>
      <c r="F289">
        <v>0.588572837364982</v>
      </c>
      <c r="G289">
        <v>0.540323966998139</v>
      </c>
      <c r="H289" t="s">
        <v>691</v>
      </c>
      <c r="I289">
        <v>1</v>
      </c>
      <c r="J289" t="str">
        <f t="shared" si="18"/>
        <v/>
      </c>
    </row>
    <row r="290" spans="1:10">
      <c r="A290" t="s">
        <v>719</v>
      </c>
      <c r="B290" t="s">
        <v>720</v>
      </c>
      <c r="C290" t="str">
        <f t="shared" si="20"/>
        <v>1/105</v>
      </c>
      <c r="D290" t="str">
        <f t="shared" si="21"/>
        <v>47/8582</v>
      </c>
      <c r="E290">
        <v>0.440187535859419</v>
      </c>
      <c r="F290">
        <v>0.588572837364982</v>
      </c>
      <c r="G290">
        <v>0.540323966998139</v>
      </c>
      <c r="H290" t="s">
        <v>463</v>
      </c>
      <c r="I290">
        <v>1</v>
      </c>
      <c r="J290" t="str">
        <f t="shared" si="18"/>
        <v/>
      </c>
    </row>
    <row r="291" spans="1:10">
      <c r="A291" t="s">
        <v>721</v>
      </c>
      <c r="B291" t="s">
        <v>722</v>
      </c>
      <c r="C291" t="str">
        <f t="shared" si="20"/>
        <v>1/105</v>
      </c>
      <c r="D291" t="str">
        <f t="shared" si="21"/>
        <v>47/8582</v>
      </c>
      <c r="E291">
        <v>0.440187535859419</v>
      </c>
      <c r="F291">
        <v>0.588572837364982</v>
      </c>
      <c r="G291">
        <v>0.540323966998139</v>
      </c>
      <c r="H291" t="s">
        <v>539</v>
      </c>
      <c r="I291">
        <v>1</v>
      </c>
      <c r="J291" t="str">
        <f t="shared" si="18"/>
        <v/>
      </c>
    </row>
    <row r="292" spans="1:10">
      <c r="A292" t="s">
        <v>723</v>
      </c>
      <c r="B292" t="s">
        <v>724</v>
      </c>
      <c r="C292" t="str">
        <f t="shared" si="20"/>
        <v>1/105</v>
      </c>
      <c r="D292" t="str">
        <f t="shared" si="21"/>
        <v>47/8582</v>
      </c>
      <c r="E292">
        <v>0.440187535859419</v>
      </c>
      <c r="F292">
        <v>0.588572837364982</v>
      </c>
      <c r="G292">
        <v>0.540323966998139</v>
      </c>
      <c r="H292" t="s">
        <v>508</v>
      </c>
      <c r="I292">
        <v>1</v>
      </c>
      <c r="J292" t="str">
        <f t="shared" si="18"/>
        <v/>
      </c>
    </row>
    <row r="293" spans="1:10">
      <c r="A293" t="s">
        <v>725</v>
      </c>
      <c r="B293" t="s">
        <v>726</v>
      </c>
      <c r="C293" t="str">
        <f t="shared" si="20"/>
        <v>1/105</v>
      </c>
      <c r="D293" t="str">
        <f t="shared" si="21"/>
        <v>47/8582</v>
      </c>
      <c r="E293">
        <v>0.440187535859419</v>
      </c>
      <c r="F293">
        <v>0.588572837364982</v>
      </c>
      <c r="G293">
        <v>0.540323966998139</v>
      </c>
      <c r="H293" t="s">
        <v>508</v>
      </c>
      <c r="I293">
        <v>1</v>
      </c>
      <c r="J293" t="str">
        <f t="shared" si="18"/>
        <v/>
      </c>
    </row>
    <row r="294" spans="1:10">
      <c r="A294" t="s">
        <v>727</v>
      </c>
      <c r="B294" t="s">
        <v>728</v>
      </c>
      <c r="C294" t="str">
        <f t="shared" si="20"/>
        <v>1/105</v>
      </c>
      <c r="D294" t="str">
        <f>"48/8582"</f>
        <v>48/8582</v>
      </c>
      <c r="E294">
        <v>0.447074508177493</v>
      </c>
      <c r="F294">
        <v>0.588572837364982</v>
      </c>
      <c r="G294">
        <v>0.540323966998139</v>
      </c>
      <c r="H294" t="s">
        <v>498</v>
      </c>
      <c r="I294">
        <v>1</v>
      </c>
      <c r="J294" t="str">
        <f t="shared" si="18"/>
        <v/>
      </c>
    </row>
    <row r="295" spans="1:10">
      <c r="A295" t="s">
        <v>729</v>
      </c>
      <c r="B295" t="s">
        <v>730</v>
      </c>
      <c r="C295" t="str">
        <f t="shared" si="20"/>
        <v>1/105</v>
      </c>
      <c r="D295" t="str">
        <f>"48/8582"</f>
        <v>48/8582</v>
      </c>
      <c r="E295">
        <v>0.447074508177493</v>
      </c>
      <c r="F295">
        <v>0.588572837364982</v>
      </c>
      <c r="G295">
        <v>0.540323966998139</v>
      </c>
      <c r="H295" t="s">
        <v>691</v>
      </c>
      <c r="I295">
        <v>1</v>
      </c>
      <c r="J295" t="str">
        <f t="shared" si="18"/>
        <v/>
      </c>
    </row>
    <row r="296" spans="1:10">
      <c r="A296" t="s">
        <v>731</v>
      </c>
      <c r="B296" t="s">
        <v>732</v>
      </c>
      <c r="C296" t="str">
        <f t="shared" si="20"/>
        <v>1/105</v>
      </c>
      <c r="D296" t="str">
        <f>"48/8582"</f>
        <v>48/8582</v>
      </c>
      <c r="E296">
        <v>0.447074508177493</v>
      </c>
      <c r="F296">
        <v>0.588572837364982</v>
      </c>
      <c r="G296">
        <v>0.540323966998139</v>
      </c>
      <c r="H296" t="s">
        <v>472</v>
      </c>
      <c r="I296">
        <v>1</v>
      </c>
      <c r="J296" t="str">
        <f t="shared" si="18"/>
        <v/>
      </c>
    </row>
    <row r="297" spans="1:10">
      <c r="A297" t="s">
        <v>733</v>
      </c>
      <c r="B297" t="s">
        <v>734</v>
      </c>
      <c r="C297" t="str">
        <f t="shared" si="20"/>
        <v>1/105</v>
      </c>
      <c r="D297" t="str">
        <f>"48/8582"</f>
        <v>48/8582</v>
      </c>
      <c r="E297">
        <v>0.447074508177493</v>
      </c>
      <c r="F297">
        <v>0.588572837364982</v>
      </c>
      <c r="G297">
        <v>0.540323966998139</v>
      </c>
      <c r="H297" t="s">
        <v>691</v>
      </c>
      <c r="I297">
        <v>1</v>
      </c>
      <c r="J297" t="str">
        <f t="shared" si="18"/>
        <v/>
      </c>
    </row>
    <row r="298" spans="1:10">
      <c r="A298" t="s">
        <v>735</v>
      </c>
      <c r="B298" t="s">
        <v>736</v>
      </c>
      <c r="C298" t="str">
        <f t="shared" si="20"/>
        <v>1/105</v>
      </c>
      <c r="D298" t="str">
        <f>"48/8582"</f>
        <v>48/8582</v>
      </c>
      <c r="E298">
        <v>0.447074508177493</v>
      </c>
      <c r="F298">
        <v>0.588572837364982</v>
      </c>
      <c r="G298">
        <v>0.540323966998139</v>
      </c>
      <c r="H298" t="s">
        <v>458</v>
      </c>
      <c r="I298">
        <v>1</v>
      </c>
      <c r="J298" t="str">
        <f t="shared" si="18"/>
        <v/>
      </c>
    </row>
    <row r="299" spans="1:10">
      <c r="A299" t="s">
        <v>737</v>
      </c>
      <c r="B299" t="s">
        <v>738</v>
      </c>
      <c r="C299" t="str">
        <f>"2/105"</f>
        <v>2/105</v>
      </c>
      <c r="D299" t="str">
        <f>"124/8582"</f>
        <v>124/8582</v>
      </c>
      <c r="E299">
        <v>0.45018067427315001</v>
      </c>
      <c r="F299">
        <v>0.59067330080806002</v>
      </c>
      <c r="G299">
        <v>0.54225224276631701</v>
      </c>
      <c r="H299" t="s">
        <v>269</v>
      </c>
      <c r="I299">
        <v>2</v>
      </c>
      <c r="J299" t="str">
        <f t="shared" si="18"/>
        <v/>
      </c>
    </row>
    <row r="300" spans="1:10">
      <c r="A300" t="s">
        <v>739</v>
      </c>
      <c r="B300" t="s">
        <v>740</v>
      </c>
      <c r="C300" t="str">
        <f>"6/105"</f>
        <v>6/105</v>
      </c>
      <c r="D300" t="str">
        <f>"440/8582"</f>
        <v>440/8582</v>
      </c>
      <c r="E300">
        <v>0.45308374782862598</v>
      </c>
      <c r="F300">
        <v>0.59249413177589505</v>
      </c>
      <c r="G300">
        <v>0.54392380922218397</v>
      </c>
      <c r="H300" t="s">
        <v>741</v>
      </c>
      <c r="I300">
        <v>6</v>
      </c>
      <c r="J300" t="str">
        <f t="shared" si="18"/>
        <v/>
      </c>
    </row>
    <row r="301" spans="1:10">
      <c r="A301" t="s">
        <v>742</v>
      </c>
      <c r="B301" t="s">
        <v>743</v>
      </c>
      <c r="C301" t="str">
        <f>"2/105"</f>
        <v>2/105</v>
      </c>
      <c r="D301" t="str">
        <f>"127/8582"</f>
        <v>127/8582</v>
      </c>
      <c r="E301">
        <v>0.46248312702067601</v>
      </c>
      <c r="F301">
        <v>0.60276967555028005</v>
      </c>
      <c r="G301">
        <v>0.55335700461070303</v>
      </c>
      <c r="H301" t="s">
        <v>269</v>
      </c>
      <c r="I301">
        <v>2</v>
      </c>
      <c r="J301" t="str">
        <f t="shared" si="18"/>
        <v/>
      </c>
    </row>
    <row r="302" spans="1:10">
      <c r="A302" t="s">
        <v>744</v>
      </c>
      <c r="B302" t="s">
        <v>745</v>
      </c>
      <c r="C302" t="str">
        <f>"6/105"</f>
        <v>6/105</v>
      </c>
      <c r="D302" t="str">
        <f>"447/8582"</f>
        <v>447/8582</v>
      </c>
      <c r="E302">
        <v>0.46836000768133801</v>
      </c>
      <c r="F302">
        <v>0.60438535644687497</v>
      </c>
      <c r="G302">
        <v>0.55484023838574303</v>
      </c>
      <c r="H302" t="s">
        <v>746</v>
      </c>
      <c r="I302">
        <v>6</v>
      </c>
      <c r="J302" t="str">
        <f t="shared" si="18"/>
        <v/>
      </c>
    </row>
    <row r="303" spans="1:10">
      <c r="A303" t="s">
        <v>747</v>
      </c>
      <c r="B303" t="s">
        <v>748</v>
      </c>
      <c r="C303" t="str">
        <f>"1/105"</f>
        <v>1/105</v>
      </c>
      <c r="D303" t="str">
        <f>"51/8582"</f>
        <v>51/8582</v>
      </c>
      <c r="E303">
        <v>0.46723589483825201</v>
      </c>
      <c r="F303">
        <v>0.60438535644687497</v>
      </c>
      <c r="G303">
        <v>0.55484023838574303</v>
      </c>
      <c r="H303" t="s">
        <v>472</v>
      </c>
      <c r="I303">
        <v>1</v>
      </c>
      <c r="J303" t="str">
        <f t="shared" si="18"/>
        <v/>
      </c>
    </row>
    <row r="304" spans="1:10">
      <c r="A304" t="s">
        <v>749</v>
      </c>
      <c r="B304" t="s">
        <v>750</v>
      </c>
      <c r="C304" t="str">
        <f>"1/105"</f>
        <v>1/105</v>
      </c>
      <c r="D304" t="str">
        <f>"51/8582"</f>
        <v>51/8582</v>
      </c>
      <c r="E304">
        <v>0.46723589483825201</v>
      </c>
      <c r="F304">
        <v>0.60438535644687497</v>
      </c>
      <c r="G304">
        <v>0.55484023838574303</v>
      </c>
      <c r="H304" t="s">
        <v>395</v>
      </c>
      <c r="I304">
        <v>1</v>
      </c>
      <c r="J304" t="str">
        <f t="shared" si="18"/>
        <v/>
      </c>
    </row>
    <row r="305" spans="1:10">
      <c r="A305" t="s">
        <v>751</v>
      </c>
      <c r="B305" t="s">
        <v>752</v>
      </c>
      <c r="C305" t="str">
        <f>"1/105"</f>
        <v>1/105</v>
      </c>
      <c r="D305" t="str">
        <f>"52/8582"</f>
        <v>52/8582</v>
      </c>
      <c r="E305">
        <v>0.47379318367215001</v>
      </c>
      <c r="F305">
        <v>0.60938531189411305</v>
      </c>
      <c r="G305">
        <v>0.55943031728602099</v>
      </c>
      <c r="H305" t="s">
        <v>472</v>
      </c>
      <c r="I305">
        <v>1</v>
      </c>
      <c r="J305" t="str">
        <f t="shared" si="18"/>
        <v/>
      </c>
    </row>
    <row r="306" spans="1:10">
      <c r="A306" t="s">
        <v>753</v>
      </c>
      <c r="B306" t="s">
        <v>754</v>
      </c>
      <c r="C306" t="str">
        <f>"1/105"</f>
        <v>1/105</v>
      </c>
      <c r="D306" t="str">
        <f>"53/8582"</f>
        <v>53/8582</v>
      </c>
      <c r="E306">
        <v>0.48027052431862399</v>
      </c>
      <c r="F306">
        <v>0.61569106560190801</v>
      </c>
      <c r="G306">
        <v>0.56521915027662095</v>
      </c>
      <c r="H306" t="s">
        <v>458</v>
      </c>
      <c r="I306">
        <v>1</v>
      </c>
      <c r="J306" t="str">
        <f t="shared" si="18"/>
        <v/>
      </c>
    </row>
    <row r="307" spans="1:10">
      <c r="A307" t="s">
        <v>755</v>
      </c>
      <c r="B307" t="s">
        <v>756</v>
      </c>
      <c r="C307" t="str">
        <f>"2/105"</f>
        <v>2/105</v>
      </c>
      <c r="D307" t="str">
        <f>"132/8582"</f>
        <v>132/8582</v>
      </c>
      <c r="E307">
        <v>0.48263035626100698</v>
      </c>
      <c r="F307">
        <v>0.61669434411128699</v>
      </c>
      <c r="G307">
        <v>0.56614018398693999</v>
      </c>
      <c r="H307" t="s">
        <v>757</v>
      </c>
      <c r="I307">
        <v>2</v>
      </c>
      <c r="J307" t="str">
        <f t="shared" si="18"/>
        <v/>
      </c>
    </row>
    <row r="308" spans="1:10">
      <c r="A308" t="s">
        <v>758</v>
      </c>
      <c r="B308" t="s">
        <v>759</v>
      </c>
      <c r="C308" t="str">
        <f>"3/105"</f>
        <v>3/105</v>
      </c>
      <c r="D308" t="str">
        <f>"218/8582"</f>
        <v>218/8582</v>
      </c>
      <c r="E308">
        <v>0.50141936320195601</v>
      </c>
      <c r="F308">
        <v>0.618469940100835</v>
      </c>
      <c r="G308">
        <v>0.56777022364890195</v>
      </c>
      <c r="H308" t="s">
        <v>760</v>
      </c>
      <c r="I308">
        <v>3</v>
      </c>
      <c r="J308" t="str">
        <f t="shared" si="18"/>
        <v/>
      </c>
    </row>
    <row r="309" spans="1:10">
      <c r="A309" t="s">
        <v>761</v>
      </c>
      <c r="B309" t="s">
        <v>762</v>
      </c>
      <c r="C309" t="str">
        <f>"3/105"</f>
        <v>3/105</v>
      </c>
      <c r="D309" t="str">
        <f>"218/8582"</f>
        <v>218/8582</v>
      </c>
      <c r="E309">
        <v>0.50141936320195601</v>
      </c>
      <c r="F309">
        <v>0.618469940100835</v>
      </c>
      <c r="G309">
        <v>0.56777022364890195</v>
      </c>
      <c r="H309" t="s">
        <v>187</v>
      </c>
      <c r="I309">
        <v>3</v>
      </c>
      <c r="J309" t="str">
        <f t="shared" si="18"/>
        <v/>
      </c>
    </row>
    <row r="310" spans="1:10">
      <c r="A310" t="s">
        <v>763</v>
      </c>
      <c r="B310" t="s">
        <v>764</v>
      </c>
      <c r="C310" t="str">
        <f>"2/105"</f>
        <v>2/105</v>
      </c>
      <c r="D310" t="str">
        <f>"134/8582"</f>
        <v>134/8582</v>
      </c>
      <c r="E310">
        <v>0.49056042702415098</v>
      </c>
      <c r="F310">
        <v>0.618469940100835</v>
      </c>
      <c r="G310">
        <v>0.56777022364890195</v>
      </c>
      <c r="H310" t="s">
        <v>765</v>
      </c>
      <c r="I310">
        <v>2</v>
      </c>
      <c r="J310" t="str">
        <f t="shared" si="18"/>
        <v/>
      </c>
    </row>
    <row r="311" spans="1:10">
      <c r="A311" t="s">
        <v>766</v>
      </c>
      <c r="B311" t="s">
        <v>767</v>
      </c>
      <c r="C311" t="str">
        <f>"2/105"</f>
        <v>2/105</v>
      </c>
      <c r="D311" t="str">
        <f>"135/8582"</f>
        <v>135/8582</v>
      </c>
      <c r="E311">
        <v>0.49449725865691901</v>
      </c>
      <c r="F311">
        <v>0.618469940100835</v>
      </c>
      <c r="G311">
        <v>0.56777022364890195</v>
      </c>
      <c r="H311" t="s">
        <v>768</v>
      </c>
      <c r="I311">
        <v>2</v>
      </c>
      <c r="J311" t="str">
        <f t="shared" si="18"/>
        <v/>
      </c>
    </row>
    <row r="312" spans="1:10">
      <c r="A312" t="s">
        <v>769</v>
      </c>
      <c r="B312" t="s">
        <v>770</v>
      </c>
      <c r="C312" t="str">
        <f t="shared" ref="C312:C318" si="22">"1/105"</f>
        <v>1/105</v>
      </c>
      <c r="D312" t="str">
        <f>"54/8582"</f>
        <v>54/8582</v>
      </c>
      <c r="E312">
        <v>0.48666888226756799</v>
      </c>
      <c r="F312">
        <v>0.618469940100835</v>
      </c>
      <c r="G312">
        <v>0.56777022364890195</v>
      </c>
      <c r="H312" t="s">
        <v>771</v>
      </c>
      <c r="I312">
        <v>1</v>
      </c>
      <c r="J312" t="str">
        <f t="shared" si="18"/>
        <v/>
      </c>
    </row>
    <row r="313" spans="1:10">
      <c r="A313" t="s">
        <v>772</v>
      </c>
      <c r="B313" t="s">
        <v>773</v>
      </c>
      <c r="C313" t="str">
        <f t="shared" si="22"/>
        <v>1/105</v>
      </c>
      <c r="D313" t="str">
        <f>"55/8582"</f>
        <v>55/8582</v>
      </c>
      <c r="E313">
        <v>0.49298921146103702</v>
      </c>
      <c r="F313">
        <v>0.618469940100835</v>
      </c>
      <c r="G313">
        <v>0.56777022364890195</v>
      </c>
      <c r="H313" t="s">
        <v>432</v>
      </c>
      <c r="I313">
        <v>1</v>
      </c>
      <c r="J313" t="str">
        <f t="shared" si="18"/>
        <v/>
      </c>
    </row>
    <row r="314" spans="1:10">
      <c r="A314" t="s">
        <v>774</v>
      </c>
      <c r="B314" t="s">
        <v>775</v>
      </c>
      <c r="C314" t="str">
        <f t="shared" si="22"/>
        <v>1/105</v>
      </c>
      <c r="D314" t="str">
        <f>"55/8582"</f>
        <v>55/8582</v>
      </c>
      <c r="E314">
        <v>0.49298921146103702</v>
      </c>
      <c r="F314">
        <v>0.618469940100835</v>
      </c>
      <c r="G314">
        <v>0.56777022364890195</v>
      </c>
      <c r="H314" t="s">
        <v>432</v>
      </c>
      <c r="I314">
        <v>1</v>
      </c>
      <c r="J314" t="str">
        <f t="shared" si="18"/>
        <v/>
      </c>
    </row>
    <row r="315" spans="1:10">
      <c r="A315" t="s">
        <v>776</v>
      </c>
      <c r="B315" t="s">
        <v>777</v>
      </c>
      <c r="C315" t="str">
        <f t="shared" si="22"/>
        <v>1/105</v>
      </c>
      <c r="D315" t="str">
        <f>"56/8582"</f>
        <v>56/8582</v>
      </c>
      <c r="E315">
        <v>0.499232454430029</v>
      </c>
      <c r="F315">
        <v>0.618469940100835</v>
      </c>
      <c r="G315">
        <v>0.56777022364890195</v>
      </c>
      <c r="H315" t="s">
        <v>778</v>
      </c>
      <c r="I315">
        <v>1</v>
      </c>
      <c r="J315" t="str">
        <f t="shared" si="18"/>
        <v/>
      </c>
    </row>
    <row r="316" spans="1:10">
      <c r="A316" t="s">
        <v>779</v>
      </c>
      <c r="B316" t="s">
        <v>780</v>
      </c>
      <c r="C316" t="str">
        <f t="shared" si="22"/>
        <v>1/105</v>
      </c>
      <c r="D316" t="str">
        <f>"56/8582"</f>
        <v>56/8582</v>
      </c>
      <c r="E316">
        <v>0.499232454430029</v>
      </c>
      <c r="F316">
        <v>0.618469940100835</v>
      </c>
      <c r="G316">
        <v>0.56777022364890195</v>
      </c>
      <c r="H316" t="s">
        <v>472</v>
      </c>
      <c r="I316">
        <v>1</v>
      </c>
      <c r="J316" t="str">
        <f t="shared" si="18"/>
        <v/>
      </c>
    </row>
    <row r="317" spans="1:10">
      <c r="A317" t="s">
        <v>781</v>
      </c>
      <c r="B317" t="s">
        <v>782</v>
      </c>
      <c r="C317" t="str">
        <f t="shared" si="22"/>
        <v>1/105</v>
      </c>
      <c r="D317" t="str">
        <f>"56/8582"</f>
        <v>56/8582</v>
      </c>
      <c r="E317">
        <v>0.499232454430029</v>
      </c>
      <c r="F317">
        <v>0.618469940100835</v>
      </c>
      <c r="G317">
        <v>0.56777022364890195</v>
      </c>
      <c r="H317" t="s">
        <v>539</v>
      </c>
      <c r="I317">
        <v>1</v>
      </c>
      <c r="J317" t="str">
        <f t="shared" si="18"/>
        <v/>
      </c>
    </row>
    <row r="318" spans="1:10">
      <c r="A318" t="s">
        <v>783</v>
      </c>
      <c r="B318" t="s">
        <v>784</v>
      </c>
      <c r="C318" t="str">
        <f t="shared" si="22"/>
        <v>1/105</v>
      </c>
      <c r="D318" t="str">
        <f>"56/8582"</f>
        <v>56/8582</v>
      </c>
      <c r="E318">
        <v>0.499232454430029</v>
      </c>
      <c r="F318">
        <v>0.618469940100835</v>
      </c>
      <c r="G318">
        <v>0.56777022364890195</v>
      </c>
      <c r="H318" t="s">
        <v>458</v>
      </c>
      <c r="I318">
        <v>1</v>
      </c>
      <c r="J318" t="str">
        <f t="shared" si="18"/>
        <v/>
      </c>
    </row>
    <row r="319" spans="1:10">
      <c r="A319" t="s">
        <v>785</v>
      </c>
      <c r="B319" t="s">
        <v>786</v>
      </c>
      <c r="C319" t="str">
        <f>"3/105"</f>
        <v>3/105</v>
      </c>
      <c r="D319" t="str">
        <f>"219/8582"</f>
        <v>219/8582</v>
      </c>
      <c r="E319">
        <v>0.504495013521847</v>
      </c>
      <c r="F319">
        <v>0.61947091250782604</v>
      </c>
      <c r="G319">
        <v>0.56868914030197504</v>
      </c>
      <c r="H319" t="s">
        <v>187</v>
      </c>
      <c r="I319">
        <v>3</v>
      </c>
      <c r="J319" t="str">
        <f t="shared" si="18"/>
        <v/>
      </c>
    </row>
    <row r="320" spans="1:10">
      <c r="A320" t="s">
        <v>787</v>
      </c>
      <c r="B320" t="s">
        <v>788</v>
      </c>
      <c r="C320" t="str">
        <f>"1/105"</f>
        <v>1/105</v>
      </c>
      <c r="D320" t="str">
        <f>"57/8582"</f>
        <v>57/8582</v>
      </c>
      <c r="E320">
        <v>0.50539954242965901</v>
      </c>
      <c r="F320">
        <v>0.61947091250782604</v>
      </c>
      <c r="G320">
        <v>0.56868914030197504</v>
      </c>
      <c r="H320" t="s">
        <v>449</v>
      </c>
      <c r="I320">
        <v>1</v>
      </c>
      <c r="J320" t="str">
        <f t="shared" si="18"/>
        <v/>
      </c>
    </row>
    <row r="321" spans="1:10">
      <c r="A321" t="s">
        <v>789</v>
      </c>
      <c r="B321" t="s">
        <v>790</v>
      </c>
      <c r="C321" t="str">
        <f>"2/105"</f>
        <v>2/105</v>
      </c>
      <c r="D321" t="str">
        <f>"143/8582"</f>
        <v>143/8582</v>
      </c>
      <c r="E321">
        <v>0.52529847771867499</v>
      </c>
      <c r="F321">
        <v>0.63984954762617496</v>
      </c>
      <c r="G321">
        <v>0.58739721561589897</v>
      </c>
      <c r="H321" t="s">
        <v>791</v>
      </c>
      <c r="I321">
        <v>2</v>
      </c>
      <c r="J321" t="str">
        <f t="shared" si="18"/>
        <v/>
      </c>
    </row>
    <row r="322" spans="1:10">
      <c r="A322" t="s">
        <v>792</v>
      </c>
      <c r="B322" t="s">
        <v>793</v>
      </c>
      <c r="C322" t="str">
        <f>"2/105"</f>
        <v>2/105</v>
      </c>
      <c r="D322" t="str">
        <f>"143/8582"</f>
        <v>143/8582</v>
      </c>
      <c r="E322">
        <v>0.52529847771867499</v>
      </c>
      <c r="F322">
        <v>0.63984954762617496</v>
      </c>
      <c r="G322">
        <v>0.58739721561589897</v>
      </c>
      <c r="H322" t="s">
        <v>269</v>
      </c>
      <c r="I322">
        <v>2</v>
      </c>
      <c r="J322" t="str">
        <f t="shared" ref="J322:J385" si="23">IF(F322&lt;0.05,"*","")</f>
        <v/>
      </c>
    </row>
    <row r="323" spans="1:10">
      <c r="A323" t="s">
        <v>794</v>
      </c>
      <c r="B323" t="s">
        <v>795</v>
      </c>
      <c r="C323" t="str">
        <f>"1/105"</f>
        <v>1/105</v>
      </c>
      <c r="D323" t="str">
        <f>"62/8582"</f>
        <v>62/8582</v>
      </c>
      <c r="E323">
        <v>0.53512447920626804</v>
      </c>
      <c r="F323">
        <v>0.64979401046475405</v>
      </c>
      <c r="G323">
        <v>0.59652647077259702</v>
      </c>
      <c r="H323" t="s">
        <v>432</v>
      </c>
      <c r="I323">
        <v>1</v>
      </c>
      <c r="J323" t="str">
        <f t="shared" si="23"/>
        <v/>
      </c>
    </row>
    <row r="324" spans="1:10">
      <c r="A324" t="s">
        <v>796</v>
      </c>
      <c r="B324" t="s">
        <v>797</v>
      </c>
      <c r="C324" t="str">
        <f>"3/105"</f>
        <v>3/105</v>
      </c>
      <c r="D324" t="str">
        <f>"230/8582"</f>
        <v>230/8582</v>
      </c>
      <c r="E324">
        <v>0.53767786787874206</v>
      </c>
      <c r="F324">
        <v>0.65087320848479302</v>
      </c>
      <c r="G324">
        <v>0.59751720041274603</v>
      </c>
      <c r="H324" t="s">
        <v>798</v>
      </c>
      <c r="I324">
        <v>3</v>
      </c>
      <c r="J324" t="str">
        <f t="shared" si="23"/>
        <v/>
      </c>
    </row>
    <row r="325" spans="1:10">
      <c r="A325" t="s">
        <v>799</v>
      </c>
      <c r="B325" t="s">
        <v>800</v>
      </c>
      <c r="C325" t="str">
        <f>"1/105"</f>
        <v>1/105</v>
      </c>
      <c r="D325" t="str">
        <f>"63/8582"</f>
        <v>63/8582</v>
      </c>
      <c r="E325">
        <v>0.54085357893436004</v>
      </c>
      <c r="F325">
        <v>0.65269675729424304</v>
      </c>
      <c r="G325">
        <v>0.59919126191233496</v>
      </c>
      <c r="H325" t="s">
        <v>653</v>
      </c>
      <c r="I325">
        <v>1</v>
      </c>
      <c r="J325" t="str">
        <f t="shared" si="23"/>
        <v/>
      </c>
    </row>
    <row r="326" spans="1:10">
      <c r="A326" t="s">
        <v>801</v>
      </c>
      <c r="B326" t="s">
        <v>802</v>
      </c>
      <c r="C326" t="str">
        <f>"5/105"</f>
        <v>5/105</v>
      </c>
      <c r="D326" t="str">
        <f>"400/8582"</f>
        <v>400/8582</v>
      </c>
      <c r="E326">
        <v>0.54549351683507497</v>
      </c>
      <c r="F326">
        <v>0.65347547545030504</v>
      </c>
      <c r="G326">
        <v>0.59990614383780905</v>
      </c>
      <c r="H326" t="s">
        <v>803</v>
      </c>
      <c r="I326">
        <v>5</v>
      </c>
      <c r="J326" t="str">
        <f t="shared" si="23"/>
        <v/>
      </c>
    </row>
    <row r="327" spans="1:10">
      <c r="A327" t="s">
        <v>804</v>
      </c>
      <c r="B327" t="s">
        <v>805</v>
      </c>
      <c r="C327" t="str">
        <f>"1/105"</f>
        <v>1/105</v>
      </c>
      <c r="D327" t="str">
        <f>"64/8582"</f>
        <v>64/8582</v>
      </c>
      <c r="E327">
        <v>0.54651273778068998</v>
      </c>
      <c r="F327">
        <v>0.65347547545030504</v>
      </c>
      <c r="G327">
        <v>0.59990614383780905</v>
      </c>
      <c r="H327" t="s">
        <v>408</v>
      </c>
      <c r="I327">
        <v>1</v>
      </c>
      <c r="J327" t="str">
        <f t="shared" si="23"/>
        <v/>
      </c>
    </row>
    <row r="328" spans="1:10">
      <c r="A328" t="s">
        <v>806</v>
      </c>
      <c r="B328" t="s">
        <v>807</v>
      </c>
      <c r="C328" t="str">
        <f>"1/105"</f>
        <v>1/105</v>
      </c>
      <c r="D328" t="str">
        <f>"64/8582"</f>
        <v>64/8582</v>
      </c>
      <c r="E328">
        <v>0.54651273778068998</v>
      </c>
      <c r="F328">
        <v>0.65347547545030504</v>
      </c>
      <c r="G328">
        <v>0.59990614383780905</v>
      </c>
      <c r="H328" t="s">
        <v>472</v>
      </c>
      <c r="I328">
        <v>1</v>
      </c>
      <c r="J328" t="str">
        <f t="shared" si="23"/>
        <v/>
      </c>
    </row>
    <row r="329" spans="1:10">
      <c r="A329" t="s">
        <v>808</v>
      </c>
      <c r="B329" t="s">
        <v>809</v>
      </c>
      <c r="C329" t="str">
        <f>"2/105"</f>
        <v>2/105</v>
      </c>
      <c r="D329" t="str">
        <f>"150/8582"</f>
        <v>150/8582</v>
      </c>
      <c r="E329">
        <v>0.55121019881767896</v>
      </c>
      <c r="F329">
        <v>0.65614649050465601</v>
      </c>
      <c r="G329">
        <v>0.60235819965563997</v>
      </c>
      <c r="H329" t="s">
        <v>269</v>
      </c>
      <c r="I329">
        <v>2</v>
      </c>
      <c r="J329" t="str">
        <f t="shared" si="23"/>
        <v/>
      </c>
    </row>
    <row r="330" spans="1:10">
      <c r="A330" t="s">
        <v>810</v>
      </c>
      <c r="B330" t="s">
        <v>811</v>
      </c>
      <c r="C330" t="str">
        <f>"1/105"</f>
        <v>1/105</v>
      </c>
      <c r="D330" t="str">
        <f>"65/8582"</f>
        <v>65/8582</v>
      </c>
      <c r="E330">
        <v>0.55210280147322699</v>
      </c>
      <c r="F330">
        <v>0.65614649050465601</v>
      </c>
      <c r="G330">
        <v>0.60235819965563997</v>
      </c>
      <c r="H330" t="s">
        <v>472</v>
      </c>
      <c r="I330">
        <v>1</v>
      </c>
      <c r="J330" t="str">
        <f t="shared" si="23"/>
        <v/>
      </c>
    </row>
    <row r="331" spans="1:10">
      <c r="A331" t="s">
        <v>812</v>
      </c>
      <c r="B331" t="s">
        <v>813</v>
      </c>
      <c r="C331" t="str">
        <f>"1/105"</f>
        <v>1/105</v>
      </c>
      <c r="D331" t="str">
        <f>"66/8582"</f>
        <v>66/8582</v>
      </c>
      <c r="E331">
        <v>0.55762460561145799</v>
      </c>
      <c r="F331">
        <v>0.66070066907296998</v>
      </c>
      <c r="G331">
        <v>0.60653904470018205</v>
      </c>
      <c r="H331" t="s">
        <v>466</v>
      </c>
      <c r="I331">
        <v>1</v>
      </c>
      <c r="J331" t="str">
        <f t="shared" si="23"/>
        <v/>
      </c>
    </row>
    <row r="332" spans="1:10">
      <c r="A332" t="s">
        <v>814</v>
      </c>
      <c r="B332" t="s">
        <v>815</v>
      </c>
      <c r="C332" t="str">
        <f>"1/105"</f>
        <v>1/105</v>
      </c>
      <c r="D332" t="str">
        <f>"68/8582"</f>
        <v>68/8582</v>
      </c>
      <c r="E332">
        <v>0.56846672769989404</v>
      </c>
      <c r="F332">
        <v>0.67151205598386299</v>
      </c>
      <c r="G332">
        <v>0.61646415692690104</v>
      </c>
      <c r="H332" t="s">
        <v>617</v>
      </c>
      <c r="I332">
        <v>1</v>
      </c>
      <c r="J332" t="str">
        <f t="shared" si="23"/>
        <v/>
      </c>
    </row>
    <row r="333" spans="1:10">
      <c r="A333" t="s">
        <v>816</v>
      </c>
      <c r="B333" t="s">
        <v>817</v>
      </c>
      <c r="C333" t="str">
        <f>"1/105"</f>
        <v>1/105</v>
      </c>
      <c r="D333" t="str">
        <f>"69/8582"</f>
        <v>69/8582</v>
      </c>
      <c r="E333">
        <v>0.57378866728076205</v>
      </c>
      <c r="F333">
        <v>0.67575713526138004</v>
      </c>
      <c r="G333">
        <v>0.62036124141642401</v>
      </c>
      <c r="H333" t="s">
        <v>818</v>
      </c>
      <c r="I333">
        <v>1</v>
      </c>
      <c r="J333" t="str">
        <f t="shared" si="23"/>
        <v/>
      </c>
    </row>
    <row r="334" spans="1:10">
      <c r="A334" t="s">
        <v>819</v>
      </c>
      <c r="B334" t="s">
        <v>820</v>
      </c>
      <c r="C334" t="str">
        <f>"2/105"</f>
        <v>2/105</v>
      </c>
      <c r="D334" t="str">
        <f>"158/8582"</f>
        <v>158/8582</v>
      </c>
      <c r="E334">
        <v>0.57960337085694402</v>
      </c>
      <c r="F334">
        <v>0.678517718578039</v>
      </c>
      <c r="G334">
        <v>0.62289552304512397</v>
      </c>
      <c r="H334" t="s">
        <v>269</v>
      </c>
      <c r="I334">
        <v>2</v>
      </c>
      <c r="J334" t="str">
        <f t="shared" si="23"/>
        <v/>
      </c>
    </row>
    <row r="335" spans="1:10">
      <c r="A335" t="s">
        <v>821</v>
      </c>
      <c r="B335" t="s">
        <v>822</v>
      </c>
      <c r="C335" t="str">
        <f>"1/105"</f>
        <v>1/105</v>
      </c>
      <c r="D335" t="str">
        <f>"70/8582"</f>
        <v>70/8582</v>
      </c>
      <c r="E335">
        <v>0.57904559080190898</v>
      </c>
      <c r="F335">
        <v>0.678517718578039</v>
      </c>
      <c r="G335">
        <v>0.62289552304512397</v>
      </c>
      <c r="H335" t="s">
        <v>823</v>
      </c>
      <c r="I335">
        <v>1</v>
      </c>
      <c r="J335" t="str">
        <f t="shared" si="23"/>
        <v/>
      </c>
    </row>
    <row r="336" spans="1:10">
      <c r="A336" t="s">
        <v>824</v>
      </c>
      <c r="B336" t="s">
        <v>825</v>
      </c>
      <c r="C336" t="str">
        <f>"3/105"</f>
        <v>3/105</v>
      </c>
      <c r="D336" t="str">
        <f>"246/8582"</f>
        <v>246/8582</v>
      </c>
      <c r="E336">
        <v>0.58364976188475004</v>
      </c>
      <c r="F336">
        <v>0.67918766933612296</v>
      </c>
      <c r="G336">
        <v>0.62351055389316901</v>
      </c>
      <c r="H336" t="s">
        <v>240</v>
      </c>
      <c r="I336">
        <v>3</v>
      </c>
      <c r="J336" t="str">
        <f t="shared" si="23"/>
        <v/>
      </c>
    </row>
    <row r="337" spans="1:10">
      <c r="A337" t="s">
        <v>826</v>
      </c>
      <c r="B337" t="s">
        <v>827</v>
      </c>
      <c r="C337" t="str">
        <f>"2/105"</f>
        <v>2/105</v>
      </c>
      <c r="D337" t="str">
        <f>"159/8582"</f>
        <v>159/8582</v>
      </c>
      <c r="E337">
        <v>0.58305995286203105</v>
      </c>
      <c r="F337">
        <v>0.67918766933612296</v>
      </c>
      <c r="G337">
        <v>0.62351055389316901</v>
      </c>
      <c r="H337" t="s">
        <v>269</v>
      </c>
      <c r="I337">
        <v>2</v>
      </c>
      <c r="J337" t="str">
        <f t="shared" si="23"/>
        <v/>
      </c>
    </row>
    <row r="338" spans="1:10">
      <c r="A338" t="s">
        <v>828</v>
      </c>
      <c r="B338" t="s">
        <v>829</v>
      </c>
      <c r="C338" t="str">
        <f>"1/105"</f>
        <v>1/105</v>
      </c>
      <c r="D338" t="str">
        <f>"73/8582"</f>
        <v>73/8582</v>
      </c>
      <c r="E338">
        <v>0.594434085285928</v>
      </c>
      <c r="F338">
        <v>0.68968465088070596</v>
      </c>
      <c r="G338">
        <v>0.63314703446041398</v>
      </c>
      <c r="H338" t="s">
        <v>441</v>
      </c>
      <c r="I338">
        <v>1</v>
      </c>
      <c r="J338" t="str">
        <f t="shared" si="23"/>
        <v/>
      </c>
    </row>
    <row r="339" spans="1:10">
      <c r="A339" t="s">
        <v>830</v>
      </c>
      <c r="B339" t="s">
        <v>831</v>
      </c>
      <c r="C339" t="str">
        <f>"2/105"</f>
        <v>2/105</v>
      </c>
      <c r="D339" t="str">
        <f>"163/8582"</f>
        <v>163/8582</v>
      </c>
      <c r="E339">
        <v>0.596679542020491</v>
      </c>
      <c r="F339">
        <v>0.69024171872784601</v>
      </c>
      <c r="G339">
        <v>0.63365843609152195</v>
      </c>
      <c r="H339" t="s">
        <v>832</v>
      </c>
      <c r="I339">
        <v>2</v>
      </c>
      <c r="J339" t="str">
        <f t="shared" si="23"/>
        <v/>
      </c>
    </row>
    <row r="340" spans="1:10">
      <c r="A340" t="s">
        <v>833</v>
      </c>
      <c r="B340" t="s">
        <v>834</v>
      </c>
      <c r="C340" t="str">
        <f>"1/105"</f>
        <v>1/105</v>
      </c>
      <c r="D340" t="str">
        <f>"74/8582"</f>
        <v>74/8582</v>
      </c>
      <c r="E340">
        <v>0.59943871815053895</v>
      </c>
      <c r="F340">
        <v>0.69138802004973698</v>
      </c>
      <c r="G340">
        <v>0.63471076817057603</v>
      </c>
      <c r="H340" t="s">
        <v>432</v>
      </c>
      <c r="I340">
        <v>1</v>
      </c>
      <c r="J340" t="str">
        <f t="shared" si="23"/>
        <v/>
      </c>
    </row>
    <row r="341" spans="1:10">
      <c r="A341" t="s">
        <v>835</v>
      </c>
      <c r="B341" t="s">
        <v>836</v>
      </c>
      <c r="C341" t="str">
        <f>"1/105"</f>
        <v>1/105</v>
      </c>
      <c r="D341" t="str">
        <f>"75/8582"</f>
        <v>75/8582</v>
      </c>
      <c r="E341">
        <v>0.60438217543711603</v>
      </c>
      <c r="F341">
        <v>0.69503950175268303</v>
      </c>
      <c r="G341">
        <v>0.63806291586395203</v>
      </c>
      <c r="H341" t="s">
        <v>691</v>
      </c>
      <c r="I341">
        <v>1</v>
      </c>
      <c r="J341" t="str">
        <f t="shared" si="23"/>
        <v/>
      </c>
    </row>
    <row r="342" spans="1:10">
      <c r="A342" t="s">
        <v>837</v>
      </c>
      <c r="B342" t="s">
        <v>838</v>
      </c>
      <c r="C342" t="str">
        <f>"3/105"</f>
        <v>3/105</v>
      </c>
      <c r="D342" t="str">
        <f>"256/8582"</f>
        <v>256/8582</v>
      </c>
      <c r="E342">
        <v>0.610897812392863</v>
      </c>
      <c r="F342">
        <v>0.70047227168800397</v>
      </c>
      <c r="G342">
        <v>0.64305032883459301</v>
      </c>
      <c r="H342" t="s">
        <v>798</v>
      </c>
      <c r="I342">
        <v>3</v>
      </c>
      <c r="J342" t="str">
        <f t="shared" si="23"/>
        <v/>
      </c>
    </row>
    <row r="343" spans="1:10">
      <c r="A343" t="s">
        <v>839</v>
      </c>
      <c r="B343" t="s">
        <v>840</v>
      </c>
      <c r="C343" t="str">
        <f>"2/105"</f>
        <v>2/105</v>
      </c>
      <c r="D343" t="str">
        <f>"169/8582"</f>
        <v>169/8582</v>
      </c>
      <c r="E343">
        <v>0.61648788979843305</v>
      </c>
      <c r="F343">
        <v>0.70481510207949505</v>
      </c>
      <c r="G343">
        <v>0.64703715118887495</v>
      </c>
      <c r="H343" t="s">
        <v>282</v>
      </c>
      <c r="I343">
        <v>2</v>
      </c>
      <c r="J343" t="str">
        <f t="shared" si="23"/>
        <v/>
      </c>
    </row>
    <row r="344" spans="1:10">
      <c r="A344" t="s">
        <v>841</v>
      </c>
      <c r="B344" t="s">
        <v>842</v>
      </c>
      <c r="C344" t="str">
        <f>"2/105"</f>
        <v>2/105</v>
      </c>
      <c r="D344" t="str">
        <f>"171/8582"</f>
        <v>171/8582</v>
      </c>
      <c r="E344">
        <v>0.62292515226134404</v>
      </c>
      <c r="F344">
        <v>0.70875448157963705</v>
      </c>
      <c r="G344">
        <v>0.65065359595815297</v>
      </c>
      <c r="H344" t="s">
        <v>791</v>
      </c>
      <c r="I344">
        <v>2</v>
      </c>
      <c r="J344" t="str">
        <f t="shared" si="23"/>
        <v/>
      </c>
    </row>
    <row r="345" spans="1:10">
      <c r="A345" t="s">
        <v>843</v>
      </c>
      <c r="B345" t="s">
        <v>844</v>
      </c>
      <c r="C345" t="str">
        <f>"1/105"</f>
        <v>1/105</v>
      </c>
      <c r="D345" t="str">
        <f>"79/8582"</f>
        <v>79/8582</v>
      </c>
      <c r="E345">
        <v>0.62355893008540897</v>
      </c>
      <c r="F345">
        <v>0.70875448157963705</v>
      </c>
      <c r="G345">
        <v>0.65065359595815297</v>
      </c>
      <c r="H345" t="s">
        <v>531</v>
      </c>
      <c r="I345">
        <v>1</v>
      </c>
      <c r="J345" t="str">
        <f t="shared" si="23"/>
        <v/>
      </c>
    </row>
    <row r="346" spans="1:10">
      <c r="A346" t="s">
        <v>845</v>
      </c>
      <c r="B346" t="s">
        <v>846</v>
      </c>
      <c r="C346" t="str">
        <f>"3/105"</f>
        <v>3/105</v>
      </c>
      <c r="D346" t="str">
        <f>"263/8582"</f>
        <v>263/8582</v>
      </c>
      <c r="E346">
        <v>0.62926291367460396</v>
      </c>
      <c r="F346">
        <v>0.71110346603112695</v>
      </c>
      <c r="G346">
        <v>0.652810019966656</v>
      </c>
      <c r="H346" t="s">
        <v>252</v>
      </c>
      <c r="I346">
        <v>3</v>
      </c>
      <c r="J346" t="str">
        <f t="shared" si="23"/>
        <v/>
      </c>
    </row>
    <row r="347" spans="1:10">
      <c r="A347" t="s">
        <v>847</v>
      </c>
      <c r="B347" t="s">
        <v>848</v>
      </c>
      <c r="C347" t="str">
        <f>"1/105"</f>
        <v>1/105</v>
      </c>
      <c r="D347" t="str">
        <f>"80/8582"</f>
        <v>80/8582</v>
      </c>
      <c r="E347">
        <v>0.62820744382656302</v>
      </c>
      <c r="F347">
        <v>0.71110346603112695</v>
      </c>
      <c r="G347">
        <v>0.652810019966656</v>
      </c>
      <c r="H347" t="s">
        <v>849</v>
      </c>
      <c r="I347">
        <v>1</v>
      </c>
      <c r="J347" t="str">
        <f t="shared" si="23"/>
        <v/>
      </c>
    </row>
    <row r="348" spans="1:10">
      <c r="A348" t="s">
        <v>850</v>
      </c>
      <c r="B348" t="s">
        <v>851</v>
      </c>
      <c r="C348" t="str">
        <f>"1/105"</f>
        <v>1/105</v>
      </c>
      <c r="D348" t="str">
        <f>"81/8582"</f>
        <v>81/8582</v>
      </c>
      <c r="E348">
        <v>0.63279909501430798</v>
      </c>
      <c r="F348">
        <v>0.71303874971352899</v>
      </c>
      <c r="G348">
        <v>0.65458665675679995</v>
      </c>
      <c r="H348" t="s">
        <v>852</v>
      </c>
      <c r="I348">
        <v>1</v>
      </c>
      <c r="J348" t="str">
        <f t="shared" si="23"/>
        <v/>
      </c>
    </row>
    <row r="349" spans="1:10">
      <c r="A349" t="s">
        <v>853</v>
      </c>
      <c r="B349" t="s">
        <v>854</v>
      </c>
      <c r="C349" t="str">
        <f>"1/105"</f>
        <v>1/105</v>
      </c>
      <c r="D349" t="str">
        <f>"87/8582"</f>
        <v>87/8582</v>
      </c>
      <c r="E349">
        <v>0.659192896983817</v>
      </c>
      <c r="F349">
        <v>0.74064489287549495</v>
      </c>
      <c r="G349">
        <v>0.67992975762698604</v>
      </c>
      <c r="H349" t="s">
        <v>472</v>
      </c>
      <c r="I349">
        <v>1</v>
      </c>
      <c r="J349" t="str">
        <f t="shared" si="23"/>
        <v/>
      </c>
    </row>
    <row r="350" spans="1:10">
      <c r="A350" t="s">
        <v>855</v>
      </c>
      <c r="B350" t="s">
        <v>856</v>
      </c>
      <c r="C350" t="str">
        <f>"2/105"</f>
        <v>2/105</v>
      </c>
      <c r="D350" t="str">
        <f>"187/8582"</f>
        <v>187/8582</v>
      </c>
      <c r="E350">
        <v>0.67146921418446304</v>
      </c>
      <c r="F350">
        <v>0.75060416829097798</v>
      </c>
      <c r="G350">
        <v>0.68907261108419304</v>
      </c>
      <c r="H350" t="s">
        <v>857</v>
      </c>
      <c r="I350">
        <v>2</v>
      </c>
      <c r="J350" t="str">
        <f t="shared" si="23"/>
        <v/>
      </c>
    </row>
    <row r="351" spans="1:10">
      <c r="A351" t="s">
        <v>858</v>
      </c>
      <c r="B351" t="s">
        <v>859</v>
      </c>
      <c r="C351" t="str">
        <f>"1/105"</f>
        <v>1/105</v>
      </c>
      <c r="D351" t="str">
        <f>"91/8582"</f>
        <v>91/8582</v>
      </c>
      <c r="E351">
        <v>0.67573572183740205</v>
      </c>
      <c r="F351">
        <v>0.75060416829097798</v>
      </c>
      <c r="G351">
        <v>0.68907261108419304</v>
      </c>
      <c r="H351" t="s">
        <v>681</v>
      </c>
      <c r="I351">
        <v>1</v>
      </c>
      <c r="J351" t="str">
        <f t="shared" si="23"/>
        <v/>
      </c>
    </row>
    <row r="352" spans="1:10">
      <c r="A352" t="s">
        <v>860</v>
      </c>
      <c r="B352" t="s">
        <v>861</v>
      </c>
      <c r="C352" t="str">
        <f>"1/105"</f>
        <v>1/105</v>
      </c>
      <c r="D352" t="str">
        <f>"91/8582"</f>
        <v>91/8582</v>
      </c>
      <c r="E352">
        <v>0.67573572183740205</v>
      </c>
      <c r="F352">
        <v>0.75060416829097798</v>
      </c>
      <c r="G352">
        <v>0.68907261108419304</v>
      </c>
      <c r="H352" t="s">
        <v>472</v>
      </c>
      <c r="I352">
        <v>1</v>
      </c>
      <c r="J352" t="str">
        <f t="shared" si="23"/>
        <v/>
      </c>
    </row>
    <row r="353" spans="1:10">
      <c r="A353" t="s">
        <v>862</v>
      </c>
      <c r="B353" t="s">
        <v>863</v>
      </c>
      <c r="C353" t="str">
        <f>"1/105"</f>
        <v>1/105</v>
      </c>
      <c r="D353" t="str">
        <f>"91/8582"</f>
        <v>91/8582</v>
      </c>
      <c r="E353">
        <v>0.67573572183740205</v>
      </c>
      <c r="F353">
        <v>0.75060416829097798</v>
      </c>
      <c r="G353">
        <v>0.68907261108419304</v>
      </c>
      <c r="H353" t="s">
        <v>472</v>
      </c>
      <c r="I353">
        <v>1</v>
      </c>
      <c r="J353" t="str">
        <f t="shared" si="23"/>
        <v/>
      </c>
    </row>
    <row r="354" spans="1:10">
      <c r="A354" t="s">
        <v>864</v>
      </c>
      <c r="B354" t="s">
        <v>865</v>
      </c>
      <c r="C354" t="str">
        <f>"2/105"</f>
        <v>2/105</v>
      </c>
      <c r="D354" t="str">
        <f>"190/8582"</f>
        <v>190/8582</v>
      </c>
      <c r="E354">
        <v>0.67999411178914004</v>
      </c>
      <c r="F354">
        <v>0.75319461107522301</v>
      </c>
      <c r="G354">
        <v>0.69145069962754402</v>
      </c>
      <c r="H354" t="s">
        <v>269</v>
      </c>
      <c r="I354">
        <v>2</v>
      </c>
      <c r="J354" t="str">
        <f t="shared" si="23"/>
        <v/>
      </c>
    </row>
    <row r="355" spans="1:10">
      <c r="A355" t="s">
        <v>866</v>
      </c>
      <c r="B355" t="s">
        <v>867</v>
      </c>
      <c r="C355" t="str">
        <f>"1/105"</f>
        <v>1/105</v>
      </c>
      <c r="D355" t="str">
        <f>"94/8582"</f>
        <v>94/8582</v>
      </c>
      <c r="E355">
        <v>0.68761854876364603</v>
      </c>
      <c r="F355">
        <v>0.75948828408640001</v>
      </c>
      <c r="G355">
        <v>0.697228442249192</v>
      </c>
      <c r="H355" t="s">
        <v>405</v>
      </c>
      <c r="I355">
        <v>1</v>
      </c>
      <c r="J355" t="str">
        <f t="shared" si="23"/>
        <v/>
      </c>
    </row>
    <row r="356" spans="1:10">
      <c r="A356" t="s">
        <v>868</v>
      </c>
      <c r="B356" t="s">
        <v>869</v>
      </c>
      <c r="C356" t="str">
        <f>"1/105"</f>
        <v>1/105</v>
      </c>
      <c r="D356" t="str">
        <f>"95/8582"</f>
        <v>95/8582</v>
      </c>
      <c r="E356">
        <v>0.691482833916782</v>
      </c>
      <c r="F356">
        <v>0.76160503679284997</v>
      </c>
      <c r="G356">
        <v>0.69917167195143803</v>
      </c>
      <c r="H356" t="s">
        <v>429</v>
      </c>
      <c r="I356">
        <v>1</v>
      </c>
      <c r="J356" t="str">
        <f t="shared" si="23"/>
        <v/>
      </c>
    </row>
    <row r="357" spans="1:10">
      <c r="A357" t="s">
        <v>870</v>
      </c>
      <c r="B357" t="s">
        <v>871</v>
      </c>
      <c r="C357" t="str">
        <f>"1/105"</f>
        <v>1/105</v>
      </c>
      <c r="D357" t="str">
        <f>"97/8582"</f>
        <v>97/8582</v>
      </c>
      <c r="E357">
        <v>0.69906991971439503</v>
      </c>
      <c r="F357">
        <v>0.76779870395597904</v>
      </c>
      <c r="G357">
        <v>0.70485760680842302</v>
      </c>
      <c r="H357" t="s">
        <v>771</v>
      </c>
      <c r="I357">
        <v>1</v>
      </c>
      <c r="J357" t="str">
        <f t="shared" si="23"/>
        <v/>
      </c>
    </row>
    <row r="358" spans="1:10">
      <c r="A358" t="s">
        <v>872</v>
      </c>
      <c r="B358" t="s">
        <v>873</v>
      </c>
      <c r="C358" t="str">
        <f>"1/105"</f>
        <v>1/105</v>
      </c>
      <c r="D358" t="str">
        <f>"99/8582"</f>
        <v>99/8582</v>
      </c>
      <c r="E358">
        <v>0.70647215673420405</v>
      </c>
      <c r="F358">
        <v>0.77375521928031898</v>
      </c>
      <c r="G358">
        <v>0.71032583059520404</v>
      </c>
      <c r="H358" t="s">
        <v>452</v>
      </c>
      <c r="I358">
        <v>1</v>
      </c>
      <c r="J358" t="str">
        <f t="shared" si="23"/>
        <v/>
      </c>
    </row>
    <row r="359" spans="1:10">
      <c r="A359" t="s">
        <v>874</v>
      </c>
      <c r="B359" t="s">
        <v>875</v>
      </c>
      <c r="C359" t="str">
        <f>"1/105"</f>
        <v>1/105</v>
      </c>
      <c r="D359" t="str">
        <f>"101/8582"</f>
        <v>101/8582</v>
      </c>
      <c r="E359">
        <v>0.71369400630228697</v>
      </c>
      <c r="F359">
        <v>0.77948144263741304</v>
      </c>
      <c r="G359">
        <v>0.71558264083822298</v>
      </c>
      <c r="H359" t="s">
        <v>395</v>
      </c>
      <c r="I359">
        <v>1</v>
      </c>
      <c r="J359" t="str">
        <f t="shared" si="23"/>
        <v/>
      </c>
    </row>
    <row r="360" spans="1:10">
      <c r="A360" t="s">
        <v>876</v>
      </c>
      <c r="B360" t="s">
        <v>877</v>
      </c>
      <c r="C360" t="str">
        <f>"4/105"</f>
        <v>4/105</v>
      </c>
      <c r="D360" t="str">
        <f>"395/8582"</f>
        <v>395/8582</v>
      </c>
      <c r="E360">
        <v>0.71885294176314696</v>
      </c>
      <c r="F360">
        <v>0.78280353007933501</v>
      </c>
      <c r="G360">
        <v>0.71863239670764101</v>
      </c>
      <c r="H360" t="s">
        <v>878</v>
      </c>
      <c r="I360">
        <v>4</v>
      </c>
      <c r="J360" t="str">
        <f t="shared" si="23"/>
        <v/>
      </c>
    </row>
    <row r="361" spans="1:10">
      <c r="A361" t="s">
        <v>879</v>
      </c>
      <c r="B361" t="s">
        <v>880</v>
      </c>
      <c r="C361" t="str">
        <f>"1/105"</f>
        <v>1/105</v>
      </c>
      <c r="D361" t="str">
        <f>"103/8582"</f>
        <v>103/8582</v>
      </c>
      <c r="E361">
        <v>0.72073982309094797</v>
      </c>
      <c r="F361">
        <v>0.78280353007933501</v>
      </c>
      <c r="G361">
        <v>0.71863239670764101</v>
      </c>
      <c r="H361" t="s">
        <v>472</v>
      </c>
      <c r="I361">
        <v>1</v>
      </c>
      <c r="J361" t="str">
        <f t="shared" si="23"/>
        <v/>
      </c>
    </row>
    <row r="362" spans="1:10">
      <c r="A362" t="s">
        <v>881</v>
      </c>
      <c r="B362" t="s">
        <v>882</v>
      </c>
      <c r="C362" t="str">
        <f>"2/105"</f>
        <v>2/105</v>
      </c>
      <c r="D362" t="str">
        <f>"209/8582"</f>
        <v>209/8582</v>
      </c>
      <c r="E362">
        <v>0.72990152740927206</v>
      </c>
      <c r="F362">
        <v>0.78737248758104394</v>
      </c>
      <c r="G362">
        <v>0.72282680916714503</v>
      </c>
      <c r="H362" t="s">
        <v>883</v>
      </c>
      <c r="I362">
        <v>2</v>
      </c>
      <c r="J362" t="str">
        <f t="shared" si="23"/>
        <v/>
      </c>
    </row>
    <row r="363" spans="1:10">
      <c r="A363" t="s">
        <v>884</v>
      </c>
      <c r="B363" t="s">
        <v>885</v>
      </c>
      <c r="C363" t="str">
        <f>"1/105"</f>
        <v>1/105</v>
      </c>
      <c r="D363" t="str">
        <f>"106/8582"</f>
        <v>106/8582</v>
      </c>
      <c r="E363">
        <v>0.73098775701258001</v>
      </c>
      <c r="F363">
        <v>0.78737248758104394</v>
      </c>
      <c r="G363">
        <v>0.72282680916714503</v>
      </c>
      <c r="H363" t="s">
        <v>452</v>
      </c>
      <c r="I363">
        <v>1</v>
      </c>
      <c r="J363" t="str">
        <f t="shared" si="23"/>
        <v/>
      </c>
    </row>
    <row r="364" spans="1:10">
      <c r="A364" t="s">
        <v>886</v>
      </c>
      <c r="B364" t="s">
        <v>887</v>
      </c>
      <c r="C364" t="str">
        <f>"1/105"</f>
        <v>1/105</v>
      </c>
      <c r="D364" t="str">
        <f>"106/8582"</f>
        <v>106/8582</v>
      </c>
      <c r="E364">
        <v>0.73098775701258001</v>
      </c>
      <c r="F364">
        <v>0.78737248758104394</v>
      </c>
      <c r="G364">
        <v>0.72282680916714503</v>
      </c>
      <c r="H364" t="s">
        <v>472</v>
      </c>
      <c r="I364">
        <v>1</v>
      </c>
      <c r="J364" t="str">
        <f t="shared" si="23"/>
        <v/>
      </c>
    </row>
    <row r="365" spans="1:10">
      <c r="A365" t="s">
        <v>888</v>
      </c>
      <c r="B365" t="s">
        <v>889</v>
      </c>
      <c r="C365" t="str">
        <f>"1/105"</f>
        <v>1/105</v>
      </c>
      <c r="D365" t="str">
        <f>"115/8582"</f>
        <v>115/8582</v>
      </c>
      <c r="E365">
        <v>0.75954908283065603</v>
      </c>
      <c r="F365">
        <v>0.81588926205161105</v>
      </c>
      <c r="G365">
        <v>0.74900589139749496</v>
      </c>
      <c r="H365" t="s">
        <v>426</v>
      </c>
      <c r="I365">
        <v>1</v>
      </c>
      <c r="J365" t="str">
        <f t="shared" si="23"/>
        <v/>
      </c>
    </row>
    <row r="366" spans="1:10">
      <c r="A366" t="s">
        <v>890</v>
      </c>
      <c r="B366" t="s">
        <v>891</v>
      </c>
      <c r="C366" t="str">
        <f>"1/105"</f>
        <v>1/105</v>
      </c>
      <c r="D366" t="str">
        <f>"117/8582"</f>
        <v>117/8582</v>
      </c>
      <c r="E366">
        <v>0.76547615774510502</v>
      </c>
      <c r="F366">
        <v>0.820003226515989</v>
      </c>
      <c r="G366">
        <v>0.75278260934702401</v>
      </c>
      <c r="H366" t="s">
        <v>472</v>
      </c>
      <c r="I366">
        <v>1</v>
      </c>
      <c r="J366" t="str">
        <f t="shared" si="23"/>
        <v/>
      </c>
    </row>
    <row r="367" spans="1:10">
      <c r="A367" t="s">
        <v>892</v>
      </c>
      <c r="B367" t="s">
        <v>893</v>
      </c>
      <c r="C367" t="str">
        <f>"2/105"</f>
        <v>2/105</v>
      </c>
      <c r="D367" t="str">
        <f>"229/8582"</f>
        <v>229/8582</v>
      </c>
      <c r="E367">
        <v>0.77522416615669498</v>
      </c>
      <c r="F367">
        <v>0.82367567654148899</v>
      </c>
      <c r="G367">
        <v>0.75615400646290898</v>
      </c>
      <c r="H367" t="s">
        <v>269</v>
      </c>
      <c r="I367">
        <v>2</v>
      </c>
      <c r="J367" t="str">
        <f t="shared" si="23"/>
        <v/>
      </c>
    </row>
    <row r="368" spans="1:10">
      <c r="A368" t="s">
        <v>894</v>
      </c>
      <c r="B368" t="s">
        <v>895</v>
      </c>
      <c r="C368" t="str">
        <f t="shared" ref="C368:C373" si="24">"1/105"</f>
        <v>1/105</v>
      </c>
      <c r="D368" t="str">
        <f>"120/8582"</f>
        <v>120/8582</v>
      </c>
      <c r="E368">
        <v>0.77409647267426895</v>
      </c>
      <c r="F368">
        <v>0.82367567654148899</v>
      </c>
      <c r="G368">
        <v>0.75615400646290898</v>
      </c>
      <c r="H368" t="s">
        <v>472</v>
      </c>
      <c r="I368">
        <v>1</v>
      </c>
      <c r="J368" t="str">
        <f t="shared" si="23"/>
        <v/>
      </c>
    </row>
    <row r="369" spans="1:10">
      <c r="A369" t="s">
        <v>896</v>
      </c>
      <c r="B369" t="s">
        <v>897</v>
      </c>
      <c r="C369" t="str">
        <f t="shared" si="24"/>
        <v>1/105</v>
      </c>
      <c r="D369" t="str">
        <f>"120/8582"</f>
        <v>120/8582</v>
      </c>
      <c r="E369">
        <v>0.77409647267426895</v>
      </c>
      <c r="F369">
        <v>0.82367567654148899</v>
      </c>
      <c r="G369">
        <v>0.75615400646290898</v>
      </c>
      <c r="H369" t="s">
        <v>472</v>
      </c>
      <c r="I369">
        <v>1</v>
      </c>
      <c r="J369" t="str">
        <f t="shared" si="23"/>
        <v/>
      </c>
    </row>
    <row r="370" spans="1:10">
      <c r="A370" t="s">
        <v>898</v>
      </c>
      <c r="B370" t="s">
        <v>899</v>
      </c>
      <c r="C370" t="str">
        <f t="shared" si="24"/>
        <v>1/105</v>
      </c>
      <c r="D370" t="str">
        <f>"122/8582"</f>
        <v>122/8582</v>
      </c>
      <c r="E370">
        <v>0.77966822680029102</v>
      </c>
      <c r="F370">
        <v>0.82615251132497003</v>
      </c>
      <c r="G370">
        <v>0.75842780013949296</v>
      </c>
      <c r="H370" t="s">
        <v>472</v>
      </c>
      <c r="I370">
        <v>1</v>
      </c>
      <c r="J370" t="str">
        <f t="shared" si="23"/>
        <v/>
      </c>
    </row>
    <row r="371" spans="1:10">
      <c r="A371" t="s">
        <v>900</v>
      </c>
      <c r="B371" t="s">
        <v>901</v>
      </c>
      <c r="C371" t="str">
        <f t="shared" si="24"/>
        <v>1/105</v>
      </c>
      <c r="D371" t="str">
        <f>"124/8582"</f>
        <v>124/8582</v>
      </c>
      <c r="E371">
        <v>0.78510383423214603</v>
      </c>
      <c r="F371">
        <v>0.82966378158045695</v>
      </c>
      <c r="G371">
        <v>0.76165123036461402</v>
      </c>
      <c r="H371" t="s">
        <v>472</v>
      </c>
      <c r="I371">
        <v>1</v>
      </c>
      <c r="J371" t="str">
        <f t="shared" si="23"/>
        <v/>
      </c>
    </row>
    <row r="372" spans="1:10">
      <c r="A372" t="s">
        <v>902</v>
      </c>
      <c r="B372" t="s">
        <v>903</v>
      </c>
      <c r="C372" t="str">
        <f t="shared" si="24"/>
        <v>1/105</v>
      </c>
      <c r="D372" t="str">
        <f>"131/8582"</f>
        <v>131/8582</v>
      </c>
      <c r="E372">
        <v>0.80310317665323705</v>
      </c>
      <c r="F372">
        <v>0.84639714844047298</v>
      </c>
      <c r="G372">
        <v>0.77701286207619102</v>
      </c>
      <c r="H372" t="s">
        <v>472</v>
      </c>
      <c r="I372">
        <v>1</v>
      </c>
      <c r="J372" t="str">
        <f t="shared" si="23"/>
        <v/>
      </c>
    </row>
    <row r="373" spans="1:10">
      <c r="A373" t="s">
        <v>904</v>
      </c>
      <c r="B373" t="s">
        <v>905</v>
      </c>
      <c r="C373" t="str">
        <f t="shared" si="24"/>
        <v>1/105</v>
      </c>
      <c r="D373" t="str">
        <f>"132/8582"</f>
        <v>132/8582</v>
      </c>
      <c r="E373">
        <v>0.80554953406081098</v>
      </c>
      <c r="F373">
        <v>0.84669319305853996</v>
      </c>
      <c r="G373">
        <v>0.77728463812885296</v>
      </c>
      <c r="H373" t="s">
        <v>395</v>
      </c>
      <c r="I373">
        <v>1</v>
      </c>
      <c r="J373" t="str">
        <f t="shared" si="23"/>
        <v/>
      </c>
    </row>
    <row r="374" spans="1:10">
      <c r="A374" t="s">
        <v>906</v>
      </c>
      <c r="B374" t="s">
        <v>907</v>
      </c>
      <c r="C374" t="str">
        <f>"2/105"</f>
        <v>2/105</v>
      </c>
      <c r="D374" t="str">
        <f>"256/8582"</f>
        <v>256/8582</v>
      </c>
      <c r="E374">
        <v>0.82589258571900404</v>
      </c>
      <c r="F374">
        <v>0.86574799200035002</v>
      </c>
      <c r="G374">
        <v>0.79477740011339204</v>
      </c>
      <c r="H374" t="s">
        <v>791</v>
      </c>
      <c r="I374">
        <v>2</v>
      </c>
      <c r="J374" t="str">
        <f t="shared" si="23"/>
        <v/>
      </c>
    </row>
    <row r="375" spans="1:10">
      <c r="A375" t="s">
        <v>908</v>
      </c>
      <c r="B375" t="s">
        <v>909</v>
      </c>
      <c r="C375" t="str">
        <f>"1/105"</f>
        <v>1/105</v>
      </c>
      <c r="D375" t="str">
        <f>"147/8582"</f>
        <v>147/8582</v>
      </c>
      <c r="E375">
        <v>0.83882952373431596</v>
      </c>
      <c r="F375">
        <v>0.87695813844951198</v>
      </c>
      <c r="G375">
        <v>0.80506858315058205</v>
      </c>
      <c r="H375" t="s">
        <v>849</v>
      </c>
      <c r="I375">
        <v>1</v>
      </c>
      <c r="J375" t="str">
        <f t="shared" si="23"/>
        <v/>
      </c>
    </row>
    <row r="376" spans="1:10">
      <c r="A376" t="s">
        <v>910</v>
      </c>
      <c r="B376" t="s">
        <v>911</v>
      </c>
      <c r="C376" t="str">
        <f>"3/105"</f>
        <v>3/105</v>
      </c>
      <c r="D376" t="str">
        <f>"382/8582"</f>
        <v>382/8582</v>
      </c>
      <c r="E376">
        <v>0.85283693391200499</v>
      </c>
      <c r="F376">
        <v>0.88922464309225002</v>
      </c>
      <c r="G376">
        <v>0.81632952831998196</v>
      </c>
      <c r="H376" t="s">
        <v>187</v>
      </c>
      <c r="I376">
        <v>3</v>
      </c>
      <c r="J376" t="str">
        <f t="shared" si="23"/>
        <v/>
      </c>
    </row>
    <row r="377" spans="1:10">
      <c r="A377" t="s">
        <v>912</v>
      </c>
      <c r="B377" t="s">
        <v>913</v>
      </c>
      <c r="C377" t="str">
        <f>"2/105"</f>
        <v>2/105</v>
      </c>
      <c r="D377" t="str">
        <f>"277/8582"</f>
        <v>277/8582</v>
      </c>
      <c r="E377">
        <v>0.858010968047345</v>
      </c>
      <c r="F377">
        <v>0.89224012900668104</v>
      </c>
      <c r="G377">
        <v>0.81909781664094305</v>
      </c>
      <c r="H377" t="s">
        <v>269</v>
      </c>
      <c r="I377">
        <v>2</v>
      </c>
      <c r="J377" t="str">
        <f t="shared" si="23"/>
        <v/>
      </c>
    </row>
    <row r="378" spans="1:10">
      <c r="A378" t="s">
        <v>914</v>
      </c>
      <c r="B378" t="s">
        <v>915</v>
      </c>
      <c r="C378" t="str">
        <f>"1/105"</f>
        <v>1/105</v>
      </c>
      <c r="D378" t="str">
        <f>"159/8582"</f>
        <v>159/8582</v>
      </c>
      <c r="E378">
        <v>0.86133668137280095</v>
      </c>
      <c r="F378">
        <v>0.89332265893041096</v>
      </c>
      <c r="G378">
        <v>0.82009160504851297</v>
      </c>
      <c r="H378" t="s">
        <v>818</v>
      </c>
      <c r="I378">
        <v>1</v>
      </c>
      <c r="J378" t="str">
        <f t="shared" si="23"/>
        <v/>
      </c>
    </row>
    <row r="379" spans="1:10">
      <c r="A379" t="s">
        <v>916</v>
      </c>
      <c r="B379" t="s">
        <v>917</v>
      </c>
      <c r="C379" t="str">
        <f>"2/105"</f>
        <v>2/105</v>
      </c>
      <c r="D379" t="str">
        <f>"282/8582"</f>
        <v>282/8582</v>
      </c>
      <c r="E379">
        <v>0.86482419185197501</v>
      </c>
      <c r="F379">
        <v>0.89456682278868305</v>
      </c>
      <c r="G379">
        <v>0.82123377728076696</v>
      </c>
      <c r="H379" t="s">
        <v>178</v>
      </c>
      <c r="I379">
        <v>2</v>
      </c>
      <c r="J379" t="str">
        <f t="shared" si="23"/>
        <v/>
      </c>
    </row>
    <row r="380" spans="1:10">
      <c r="A380" t="s">
        <v>918</v>
      </c>
      <c r="B380" t="s">
        <v>919</v>
      </c>
      <c r="C380" t="str">
        <f t="shared" ref="C380:C386" si="25">"1/105"</f>
        <v>1/105</v>
      </c>
      <c r="D380" t="str">
        <f>"163/8582"</f>
        <v>163/8582</v>
      </c>
      <c r="E380">
        <v>0.86812388485648395</v>
      </c>
      <c r="F380">
        <v>0.89561065693637298</v>
      </c>
      <c r="G380">
        <v>0.82219204203877505</v>
      </c>
      <c r="H380" t="s">
        <v>920</v>
      </c>
      <c r="I380">
        <v>1</v>
      </c>
      <c r="J380" t="str">
        <f t="shared" si="23"/>
        <v/>
      </c>
    </row>
    <row r="381" spans="1:10">
      <c r="A381" t="s">
        <v>921</v>
      </c>
      <c r="B381" t="s">
        <v>922</v>
      </c>
      <c r="C381" t="str">
        <f t="shared" si="25"/>
        <v>1/105</v>
      </c>
      <c r="D381" t="str">
        <f>"179/8582"</f>
        <v>179/8582</v>
      </c>
      <c r="E381">
        <v>0.89213512592306499</v>
      </c>
      <c r="F381">
        <v>0.91796009009452195</v>
      </c>
      <c r="G381">
        <v>0.84270935717386497</v>
      </c>
      <c r="H381" t="s">
        <v>472</v>
      </c>
      <c r="I381">
        <v>1</v>
      </c>
      <c r="J381" t="str">
        <f t="shared" si="23"/>
        <v/>
      </c>
    </row>
    <row r="382" spans="1:10">
      <c r="A382" t="s">
        <v>923</v>
      </c>
      <c r="B382" t="s">
        <v>924</v>
      </c>
      <c r="C382" t="str">
        <f t="shared" si="25"/>
        <v>1/105</v>
      </c>
      <c r="D382" t="str">
        <f>"185/8582"</f>
        <v>185/8582</v>
      </c>
      <c r="E382">
        <v>0.89997590550322304</v>
      </c>
      <c r="F382">
        <v>0.92359732034582698</v>
      </c>
      <c r="G382">
        <v>0.84788446961347996</v>
      </c>
      <c r="H382" t="s">
        <v>472</v>
      </c>
      <c r="I382">
        <v>1</v>
      </c>
      <c r="J382" t="str">
        <f t="shared" si="23"/>
        <v/>
      </c>
    </row>
    <row r="383" spans="1:10">
      <c r="A383" t="s">
        <v>925</v>
      </c>
      <c r="B383" t="s">
        <v>926</v>
      </c>
      <c r="C383" t="str">
        <f t="shared" si="25"/>
        <v>1/105</v>
      </c>
      <c r="D383" t="str">
        <f>"187/8582"</f>
        <v>187/8582</v>
      </c>
      <c r="E383">
        <v>0.90246190842954199</v>
      </c>
      <c r="F383">
        <v>0.92372409998939997</v>
      </c>
      <c r="G383">
        <v>0.84800085636393996</v>
      </c>
      <c r="H383" t="s">
        <v>472</v>
      </c>
      <c r="I383">
        <v>1</v>
      </c>
      <c r="J383" t="str">
        <f t="shared" si="23"/>
        <v/>
      </c>
    </row>
    <row r="384" spans="1:10">
      <c r="A384" t="s">
        <v>927</v>
      </c>
      <c r="B384" t="s">
        <v>928</v>
      </c>
      <c r="C384" t="str">
        <f t="shared" si="25"/>
        <v>1/105</v>
      </c>
      <c r="D384" t="str">
        <f>"200/8582"</f>
        <v>200/8582</v>
      </c>
      <c r="E384">
        <v>0.91719379425504</v>
      </c>
      <c r="F384">
        <v>0.93496968227555599</v>
      </c>
      <c r="G384">
        <v>0.85832457034853804</v>
      </c>
      <c r="H384" t="s">
        <v>700</v>
      </c>
      <c r="I384">
        <v>1</v>
      </c>
      <c r="J384" t="str">
        <f t="shared" si="23"/>
        <v/>
      </c>
    </row>
    <row r="385" spans="1:10">
      <c r="A385" t="s">
        <v>929</v>
      </c>
      <c r="B385" t="s">
        <v>930</v>
      </c>
      <c r="C385" t="str">
        <f t="shared" si="25"/>
        <v>1/105</v>
      </c>
      <c r="D385" t="str">
        <f>"201/8582"</f>
        <v>201/8582</v>
      </c>
      <c r="E385">
        <v>0.91823109461333396</v>
      </c>
      <c r="F385">
        <v>0.93496968227555599</v>
      </c>
      <c r="G385">
        <v>0.85832457034853804</v>
      </c>
      <c r="H385" t="s">
        <v>429</v>
      </c>
      <c r="I385">
        <v>1</v>
      </c>
      <c r="J385" t="str">
        <f t="shared" si="23"/>
        <v/>
      </c>
    </row>
    <row r="386" spans="1:10">
      <c r="A386" t="s">
        <v>931</v>
      </c>
      <c r="B386" t="s">
        <v>932</v>
      </c>
      <c r="C386" t="str">
        <f t="shared" si="25"/>
        <v>1/105</v>
      </c>
      <c r="D386" t="str">
        <f>"212/8582"</f>
        <v>212/8582</v>
      </c>
      <c r="E386">
        <v>0.92882572548623299</v>
      </c>
      <c r="F386">
        <v>0.943300931597707</v>
      </c>
      <c r="G386">
        <v>0.86597285684430703</v>
      </c>
      <c r="H386" t="s">
        <v>472</v>
      </c>
      <c r="I386">
        <v>1</v>
      </c>
      <c r="J386" t="str">
        <f t="shared" ref="J386:J392" si="26">IF(F386&lt;0.05,"*","")</f>
        <v/>
      </c>
    </row>
    <row r="387" spans="1:10">
      <c r="A387" t="s">
        <v>933</v>
      </c>
      <c r="B387" t="s">
        <v>934</v>
      </c>
      <c r="C387" t="str">
        <f>"3/105"</f>
        <v>3/105</v>
      </c>
      <c r="D387" t="str">
        <f>"498/8582"</f>
        <v>498/8582</v>
      </c>
      <c r="E387">
        <v>0.94802877894935</v>
      </c>
      <c r="F387">
        <v>0.95857206777623705</v>
      </c>
      <c r="G387">
        <v>0.87999212575500596</v>
      </c>
      <c r="H387" t="s">
        <v>187</v>
      </c>
      <c r="I387">
        <v>3</v>
      </c>
      <c r="J387" t="str">
        <f t="shared" si="26"/>
        <v/>
      </c>
    </row>
    <row r="388" spans="1:10">
      <c r="A388" t="s">
        <v>935</v>
      </c>
      <c r="B388" t="s">
        <v>936</v>
      </c>
      <c r="C388" t="str">
        <f>"1/105"</f>
        <v>1/105</v>
      </c>
      <c r="D388" t="str">
        <f>"238/8582"</f>
        <v>238/8582</v>
      </c>
      <c r="E388">
        <v>0.94876570391151904</v>
      </c>
      <c r="F388">
        <v>0.95857206777623705</v>
      </c>
      <c r="G388">
        <v>0.87999212575500596</v>
      </c>
      <c r="H388" t="s">
        <v>472</v>
      </c>
      <c r="I388">
        <v>1</v>
      </c>
      <c r="J388" t="str">
        <f t="shared" si="26"/>
        <v/>
      </c>
    </row>
    <row r="389" spans="1:10">
      <c r="A389" t="s">
        <v>937</v>
      </c>
      <c r="B389" t="s">
        <v>938</v>
      </c>
      <c r="C389" t="str">
        <f>"2/105"</f>
        <v>2/105</v>
      </c>
      <c r="D389" t="str">
        <f>"394/8582"</f>
        <v>394/8582</v>
      </c>
      <c r="E389">
        <v>0.95733743326342902</v>
      </c>
      <c r="F389">
        <v>0.96473952681958897</v>
      </c>
      <c r="G389">
        <v>0.88565400093008495</v>
      </c>
      <c r="H389" t="s">
        <v>939</v>
      </c>
      <c r="I389">
        <v>2</v>
      </c>
      <c r="J389" t="str">
        <f t="shared" si="26"/>
        <v/>
      </c>
    </row>
    <row r="390" spans="1:10">
      <c r="A390" t="s">
        <v>940</v>
      </c>
      <c r="B390" t="s">
        <v>941</v>
      </c>
      <c r="C390" t="str">
        <f>"1/105"</f>
        <v>1/105</v>
      </c>
      <c r="D390" t="str">
        <f>"274/8582"</f>
        <v>274/8582</v>
      </c>
      <c r="E390">
        <v>0.96755489741554301</v>
      </c>
      <c r="F390">
        <v>0.97252947272359203</v>
      </c>
      <c r="G390">
        <v>0.89280535791827997</v>
      </c>
      <c r="H390" t="s">
        <v>612</v>
      </c>
      <c r="I390">
        <v>1</v>
      </c>
      <c r="J390" t="str">
        <f t="shared" si="26"/>
        <v/>
      </c>
    </row>
    <row r="391" spans="1:10">
      <c r="A391" t="s">
        <v>942</v>
      </c>
      <c r="B391" t="s">
        <v>943</v>
      </c>
      <c r="C391" t="str">
        <f>"1/105"</f>
        <v>1/105</v>
      </c>
      <c r="D391" t="str">
        <f>"286/8582"</f>
        <v>286/8582</v>
      </c>
      <c r="E391">
        <v>0.97215035696890495</v>
      </c>
      <c r="F391">
        <v>0.97464305019190201</v>
      </c>
      <c r="G391">
        <v>0.89474567267583405</v>
      </c>
      <c r="H391" t="s">
        <v>458</v>
      </c>
      <c r="I391">
        <v>1</v>
      </c>
      <c r="J391" t="str">
        <f t="shared" si="26"/>
        <v/>
      </c>
    </row>
    <row r="392" spans="1:10">
      <c r="A392" t="s">
        <v>944</v>
      </c>
      <c r="B392" t="s">
        <v>945</v>
      </c>
      <c r="C392" t="str">
        <f>"1/105"</f>
        <v>1/105</v>
      </c>
      <c r="D392" t="str">
        <f>"307/8582"</f>
        <v>307/8582</v>
      </c>
      <c r="E392">
        <v>0.97869358863925504</v>
      </c>
      <c r="F392">
        <v>0.97869358863925504</v>
      </c>
      <c r="G392">
        <v>0.89846416402203799</v>
      </c>
      <c r="H392" t="s">
        <v>700</v>
      </c>
      <c r="I392">
        <v>1</v>
      </c>
      <c r="J392" t="str">
        <f t="shared" si="26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93584-D6F0-4212-B946-F24CDFC5F208}">
  <dimension ref="A1:J311"/>
  <sheetViews>
    <sheetView workbookViewId="0"/>
  </sheetViews>
  <sheetFormatPr defaultRowHeight="15"/>
  <sheetData>
    <row r="1" spans="1:10">
      <c r="A1" t="s">
        <v>16</v>
      </c>
      <c r="B1" t="s">
        <v>7</v>
      </c>
      <c r="C1" t="str">
        <f>"GeneRatio"</f>
        <v>GeneRatio</v>
      </c>
      <c r="D1" t="str">
        <f>"BgRatio"</f>
        <v>BgRatio</v>
      </c>
      <c r="E1" t="s">
        <v>23</v>
      </c>
      <c r="F1" t="s">
        <v>25</v>
      </c>
      <c r="G1" t="s">
        <v>27</v>
      </c>
      <c r="H1" t="s">
        <v>29</v>
      </c>
      <c r="I1" t="s">
        <v>31</v>
      </c>
      <c r="J1" t="s">
        <v>33</v>
      </c>
    </row>
    <row r="2" spans="1:10">
      <c r="A2" s="7" t="s">
        <v>35</v>
      </c>
      <c r="B2" s="7" t="s">
        <v>36</v>
      </c>
      <c r="C2" s="7" t="str">
        <f>"6/81"</f>
        <v>6/81</v>
      </c>
      <c r="D2" s="7" t="str">
        <f>"33/8582"</f>
        <v>33/8582</v>
      </c>
      <c r="E2" s="7">
        <v>5.2970897365670796E-7</v>
      </c>
      <c r="F2" s="7">
        <v>1.6420978183357901E-4</v>
      </c>
      <c r="G2" s="7">
        <v>1.4553057065726401E-4</v>
      </c>
      <c r="H2" s="7" t="s">
        <v>946</v>
      </c>
      <c r="I2" s="7">
        <v>6</v>
      </c>
      <c r="J2" s="7" t="str">
        <f t="shared" ref="J2:J65" si="0">IF(F2&lt;0.05,"*","")</f>
        <v>*</v>
      </c>
    </row>
    <row r="3" spans="1:10">
      <c r="A3" s="7" t="s">
        <v>38</v>
      </c>
      <c r="B3" s="7" t="s">
        <v>39</v>
      </c>
      <c r="C3" s="7" t="str">
        <f>"6/81"</f>
        <v>6/81</v>
      </c>
      <c r="D3" s="7" t="str">
        <f>"40/8582"</f>
        <v>40/8582</v>
      </c>
      <c r="E3" s="7">
        <v>1.7417340568866801E-6</v>
      </c>
      <c r="F3" s="7">
        <v>1.8922978871930299E-4</v>
      </c>
      <c r="G3" s="7">
        <v>1.6770449866125001E-4</v>
      </c>
      <c r="H3" s="7" t="s">
        <v>946</v>
      </c>
      <c r="I3" s="7">
        <v>6</v>
      </c>
      <c r="J3" s="7" t="str">
        <f t="shared" si="0"/>
        <v>*</v>
      </c>
    </row>
    <row r="4" spans="1:10">
      <c r="A4" s="7" t="s">
        <v>43</v>
      </c>
      <c r="B4" s="7" t="s">
        <v>44</v>
      </c>
      <c r="C4" s="7" t="str">
        <f>"8/81"</f>
        <v>8/81</v>
      </c>
      <c r="D4" s="7" t="str">
        <f>"91/8582"</f>
        <v>91/8582</v>
      </c>
      <c r="E4" s="7">
        <v>2.0001100310540201E-6</v>
      </c>
      <c r="F4" s="7">
        <v>1.8922978871930299E-4</v>
      </c>
      <c r="G4" s="7">
        <v>1.6770449866125001E-4</v>
      </c>
      <c r="H4" s="7" t="s">
        <v>947</v>
      </c>
      <c r="I4" s="7">
        <v>8</v>
      </c>
      <c r="J4" s="7" t="str">
        <f t="shared" si="0"/>
        <v>*</v>
      </c>
    </row>
    <row r="5" spans="1:10">
      <c r="A5" s="7" t="s">
        <v>40</v>
      </c>
      <c r="B5" s="7" t="s">
        <v>41</v>
      </c>
      <c r="C5" s="7" t="str">
        <f>"5/81"</f>
        <v>5/81</v>
      </c>
      <c r="D5" s="7" t="str">
        <f>"24/8582"</f>
        <v>24/8582</v>
      </c>
      <c r="E5" s="7">
        <v>2.44167469315229E-6</v>
      </c>
      <c r="F5" s="7">
        <v>1.8922978871930299E-4</v>
      </c>
      <c r="G5" s="7">
        <v>1.6770449866125001E-4</v>
      </c>
      <c r="H5" s="7" t="s">
        <v>948</v>
      </c>
      <c r="I5" s="7">
        <v>5</v>
      </c>
      <c r="J5" s="7" t="str">
        <f t="shared" si="0"/>
        <v>*</v>
      </c>
    </row>
    <row r="6" spans="1:10">
      <c r="A6" s="7" t="s">
        <v>46</v>
      </c>
      <c r="B6" s="8" t="s">
        <v>47</v>
      </c>
      <c r="C6" s="7" t="str">
        <f>"15/81"</f>
        <v>15/81</v>
      </c>
      <c r="D6" s="7" t="str">
        <f>"447/8582"</f>
        <v>447/8582</v>
      </c>
      <c r="E6" s="7">
        <v>1.5164628541853201E-5</v>
      </c>
      <c r="F6" s="7">
        <v>9.4020696959489804E-4</v>
      </c>
      <c r="G6" s="7">
        <v>8.33256431457618E-4</v>
      </c>
      <c r="H6" s="7" t="s">
        <v>949</v>
      </c>
      <c r="I6" s="7">
        <v>15</v>
      </c>
      <c r="J6" s="7" t="str">
        <f t="shared" si="0"/>
        <v>*</v>
      </c>
    </row>
    <row r="7" spans="1:10">
      <c r="A7" s="7" t="s">
        <v>69</v>
      </c>
      <c r="B7" s="7" t="s">
        <v>70</v>
      </c>
      <c r="C7" s="7" t="str">
        <f>"6/81"</f>
        <v>6/81</v>
      </c>
      <c r="D7" s="7" t="str">
        <f>"61/8582"</f>
        <v>61/8582</v>
      </c>
      <c r="E7" s="7">
        <v>2.1522383573473898E-5</v>
      </c>
      <c r="F7" s="7">
        <v>1.1119898179628199E-3</v>
      </c>
      <c r="G7" s="7">
        <v>9.8549861625906701E-4</v>
      </c>
      <c r="H7" s="7" t="s">
        <v>950</v>
      </c>
      <c r="I7" s="7">
        <v>6</v>
      </c>
      <c r="J7" s="7" t="str">
        <f t="shared" si="0"/>
        <v>*</v>
      </c>
    </row>
    <row r="8" spans="1:10">
      <c r="A8" s="7" t="s">
        <v>60</v>
      </c>
      <c r="B8" s="7" t="s">
        <v>61</v>
      </c>
      <c r="C8" s="7" t="str">
        <f>"4/81"</f>
        <v>4/81</v>
      </c>
      <c r="D8" s="7" t="str">
        <f>"28/8582"</f>
        <v>28/8582</v>
      </c>
      <c r="E8" s="7">
        <v>1.2692042161665599E-4</v>
      </c>
      <c r="F8" s="7">
        <v>5.6207615287376398E-3</v>
      </c>
      <c r="G8" s="7">
        <v>4.9813879762326801E-3</v>
      </c>
      <c r="H8" s="7" t="s">
        <v>62</v>
      </c>
      <c r="I8" s="7">
        <v>4</v>
      </c>
      <c r="J8" s="7" t="str">
        <f t="shared" si="0"/>
        <v>*</v>
      </c>
    </row>
    <row r="9" spans="1:10">
      <c r="A9" s="7" t="s">
        <v>57</v>
      </c>
      <c r="B9" s="7" t="s">
        <v>58</v>
      </c>
      <c r="C9" s="7" t="str">
        <f>"7/81"</f>
        <v>7/81</v>
      </c>
      <c r="D9" s="7" t="str">
        <f>"131/8582"</f>
        <v>131/8582</v>
      </c>
      <c r="E9" s="7">
        <v>2.2374049747355101E-4</v>
      </c>
      <c r="F9" s="7">
        <v>8.66994427710009E-3</v>
      </c>
      <c r="G9" s="7">
        <v>7.6837197158679902E-3</v>
      </c>
      <c r="H9" s="7" t="s">
        <v>951</v>
      </c>
      <c r="I9" s="7">
        <v>7</v>
      </c>
      <c r="J9" s="7" t="str">
        <f t="shared" si="0"/>
        <v>*</v>
      </c>
    </row>
    <row r="10" spans="1:10">
      <c r="A10" s="7" t="s">
        <v>54</v>
      </c>
      <c r="B10" s="7" t="s">
        <v>55</v>
      </c>
      <c r="C10" s="7" t="str">
        <f>"6/81"</f>
        <v>6/81</v>
      </c>
      <c r="D10" s="7" t="str">
        <f>"95/8582"</f>
        <v>95/8582</v>
      </c>
      <c r="E10" s="7">
        <v>2.6115417097816201E-4</v>
      </c>
      <c r="F10" s="7">
        <v>8.9953103336922399E-3</v>
      </c>
      <c r="G10" s="7">
        <v>7.9720746930175695E-3</v>
      </c>
      <c r="H10" s="7" t="s">
        <v>952</v>
      </c>
      <c r="I10" s="7">
        <v>6</v>
      </c>
      <c r="J10" s="7" t="str">
        <f t="shared" si="0"/>
        <v>*</v>
      </c>
    </row>
    <row r="11" spans="1:10">
      <c r="A11" s="7" t="s">
        <v>193</v>
      </c>
      <c r="B11" s="7" t="s">
        <v>194</v>
      </c>
      <c r="C11" s="7" t="str">
        <f>"4/81"</f>
        <v>4/81</v>
      </c>
      <c r="D11" s="7" t="str">
        <f>"35/8582"</f>
        <v>35/8582</v>
      </c>
      <c r="E11" s="7">
        <v>3.0869055774524899E-4</v>
      </c>
      <c r="F11" s="7">
        <v>9.5694072901027199E-3</v>
      </c>
      <c r="G11" s="7">
        <v>8.4808669022642096E-3</v>
      </c>
      <c r="H11" s="7" t="s">
        <v>953</v>
      </c>
      <c r="I11" s="7">
        <v>4</v>
      </c>
      <c r="J11" s="7" t="str">
        <f t="shared" si="0"/>
        <v>*</v>
      </c>
    </row>
    <row r="12" spans="1:10">
      <c r="A12" s="7" t="s">
        <v>63</v>
      </c>
      <c r="B12" s="7" t="s">
        <v>64</v>
      </c>
      <c r="C12" s="7" t="str">
        <f>"11/81"</f>
        <v>11/81</v>
      </c>
      <c r="D12" s="7" t="str">
        <f>"342/8582"</f>
        <v>342/8582</v>
      </c>
      <c r="E12" s="7">
        <v>3.40438761934335E-4</v>
      </c>
      <c r="F12" s="7">
        <v>9.5941832908767108E-3</v>
      </c>
      <c r="G12" s="7">
        <v>8.5028245803695102E-3</v>
      </c>
      <c r="H12" s="7" t="s">
        <v>954</v>
      </c>
      <c r="I12" s="7">
        <v>11</v>
      </c>
      <c r="J12" s="7" t="str">
        <f t="shared" si="0"/>
        <v>*</v>
      </c>
    </row>
    <row r="13" spans="1:10">
      <c r="A13" s="7" t="s">
        <v>114</v>
      </c>
      <c r="B13" s="7" t="s">
        <v>115</v>
      </c>
      <c r="C13" s="7" t="str">
        <f>"6/81"</f>
        <v>6/81</v>
      </c>
      <c r="D13" s="7" t="str">
        <f>"106/8582"</f>
        <v>106/8582</v>
      </c>
      <c r="E13" s="7">
        <v>4.7213773814763202E-4</v>
      </c>
      <c r="F13" s="7">
        <v>1.21968915688138E-2</v>
      </c>
      <c r="G13" s="7">
        <v>1.08094692681168E-2</v>
      </c>
      <c r="H13" s="7" t="s">
        <v>955</v>
      </c>
      <c r="I13" s="7">
        <v>6</v>
      </c>
      <c r="J13" s="7" t="str">
        <f t="shared" si="0"/>
        <v>*</v>
      </c>
    </row>
    <row r="14" spans="1:10">
      <c r="A14" s="7" t="s">
        <v>82</v>
      </c>
      <c r="B14" s="7" t="s">
        <v>83</v>
      </c>
      <c r="C14" s="7" t="str">
        <f>"3/81"</f>
        <v>3/81</v>
      </c>
      <c r="D14" s="7" t="str">
        <f>"25/8582"</f>
        <v>25/8582</v>
      </c>
      <c r="E14" s="7">
        <v>1.60397134338874E-3</v>
      </c>
      <c r="F14" s="7">
        <v>3.6022187300917503E-2</v>
      </c>
      <c r="G14" s="7">
        <v>3.1924587047672197E-2</v>
      </c>
      <c r="H14" s="7" t="s">
        <v>84</v>
      </c>
      <c r="I14" s="7">
        <v>3</v>
      </c>
      <c r="J14" s="7" t="str">
        <f t="shared" si="0"/>
        <v>*</v>
      </c>
    </row>
    <row r="15" spans="1:10">
      <c r="A15" s="7" t="s">
        <v>66</v>
      </c>
      <c r="B15" s="7" t="s">
        <v>67</v>
      </c>
      <c r="C15" s="7" t="str">
        <f>"5/81"</f>
        <v>5/81</v>
      </c>
      <c r="D15" s="7" t="str">
        <f>"91/8582"</f>
        <v>91/8582</v>
      </c>
      <c r="E15" s="7">
        <v>1.63118272791128E-3</v>
      </c>
      <c r="F15" s="7">
        <v>3.6022187300917503E-2</v>
      </c>
      <c r="G15" s="7">
        <v>3.1924587047672197E-2</v>
      </c>
      <c r="H15" s="7" t="s">
        <v>956</v>
      </c>
      <c r="I15" s="7">
        <v>5</v>
      </c>
      <c r="J15" s="7" t="str">
        <f t="shared" si="0"/>
        <v>*</v>
      </c>
    </row>
    <row r="16" spans="1:10">
      <c r="A16" s="7" t="s">
        <v>297</v>
      </c>
      <c r="B16" s="7" t="s">
        <v>298</v>
      </c>
      <c r="C16" s="7" t="str">
        <f>"4/81"</f>
        <v>4/81</v>
      </c>
      <c r="D16" s="7" t="str">
        <f>"55/8582"</f>
        <v>55/8582</v>
      </c>
      <c r="E16" s="7">
        <v>1.74300906294762E-3</v>
      </c>
      <c r="F16" s="7">
        <v>3.6022187300917503E-2</v>
      </c>
      <c r="G16" s="7">
        <v>3.1924587047672197E-2</v>
      </c>
      <c r="H16" s="7" t="s">
        <v>953</v>
      </c>
      <c r="I16" s="7">
        <v>4</v>
      </c>
      <c r="J16" s="7" t="str">
        <f t="shared" si="0"/>
        <v>*</v>
      </c>
    </row>
    <row r="17" spans="1:10">
      <c r="A17" s="7" t="s">
        <v>102</v>
      </c>
      <c r="B17" s="7" t="s">
        <v>103</v>
      </c>
      <c r="C17" s="7" t="str">
        <f>"5/81"</f>
        <v>5/81</v>
      </c>
      <c r="D17" s="7" t="str">
        <f>"96/8582"</f>
        <v>96/8582</v>
      </c>
      <c r="E17" s="7">
        <v>2.0668700898184198E-3</v>
      </c>
      <c r="F17" s="7">
        <v>4.0045607990231998E-2</v>
      </c>
      <c r="G17" s="7">
        <v>3.5490335094908503E-2</v>
      </c>
      <c r="H17" s="7" t="s">
        <v>104</v>
      </c>
      <c r="I17" s="7">
        <v>5</v>
      </c>
      <c r="J17" s="7" t="str">
        <f t="shared" si="0"/>
        <v>*</v>
      </c>
    </row>
    <row r="18" spans="1:10">
      <c r="A18" s="7" t="s">
        <v>317</v>
      </c>
      <c r="B18" s="7" t="s">
        <v>318</v>
      </c>
      <c r="C18" s="7" t="str">
        <f>"4/81"</f>
        <v>4/81</v>
      </c>
      <c r="D18" s="7" t="str">
        <f>"60/8582"</f>
        <v>60/8582</v>
      </c>
      <c r="E18" s="7">
        <v>2.4049361718054699E-3</v>
      </c>
      <c r="F18" s="7">
        <v>4.2711536550271198E-2</v>
      </c>
      <c r="G18" s="7">
        <v>3.7853008623500099E-2</v>
      </c>
      <c r="H18" s="7" t="s">
        <v>953</v>
      </c>
      <c r="I18" s="7">
        <v>4</v>
      </c>
      <c r="J18" s="7" t="str">
        <f t="shared" si="0"/>
        <v>*</v>
      </c>
    </row>
    <row r="19" spans="1:10">
      <c r="A19" s="7" t="s">
        <v>93</v>
      </c>
      <c r="B19" s="7" t="s">
        <v>94</v>
      </c>
      <c r="C19" s="7" t="str">
        <f>"3/81"</f>
        <v>3/81</v>
      </c>
      <c r="D19" s="7" t="str">
        <f>"29/8582"</f>
        <v>29/8582</v>
      </c>
      <c r="E19" s="7">
        <v>2.4800247029189699E-3</v>
      </c>
      <c r="F19" s="7">
        <v>4.2711536550271198E-2</v>
      </c>
      <c r="G19" s="7">
        <v>3.7853008623500099E-2</v>
      </c>
      <c r="H19" s="7" t="s">
        <v>95</v>
      </c>
      <c r="I19" s="7">
        <v>3</v>
      </c>
      <c r="J19" s="7" t="str">
        <f t="shared" si="0"/>
        <v>*</v>
      </c>
    </row>
    <row r="20" spans="1:10">
      <c r="A20" t="s">
        <v>162</v>
      </c>
      <c r="B20" t="s">
        <v>163</v>
      </c>
      <c r="C20" t="str">
        <f>"4/81"</f>
        <v>4/81</v>
      </c>
      <c r="D20" t="str">
        <f>"66/8582"</f>
        <v>66/8582</v>
      </c>
      <c r="E20">
        <v>3.4059648636885699E-3</v>
      </c>
      <c r="F20">
        <v>5.5571005670708197E-2</v>
      </c>
      <c r="G20">
        <v>4.92496858405937E-2</v>
      </c>
      <c r="H20" t="s">
        <v>953</v>
      </c>
      <c r="I20">
        <v>4</v>
      </c>
      <c r="J20" t="str">
        <f t="shared" si="0"/>
        <v/>
      </c>
    </row>
    <row r="21" spans="1:10">
      <c r="A21" t="s">
        <v>49</v>
      </c>
      <c r="B21" t="s">
        <v>50</v>
      </c>
      <c r="C21" t="str">
        <f>"5/81"</f>
        <v>5/81</v>
      </c>
      <c r="D21" t="str">
        <f>"114/8582"</f>
        <v>114/8582</v>
      </c>
      <c r="E21">
        <v>4.3518561343020897E-3</v>
      </c>
      <c r="F21">
        <v>6.7453770081682296E-2</v>
      </c>
      <c r="G21">
        <v>5.9780760581728702E-2</v>
      </c>
      <c r="H21" t="s">
        <v>957</v>
      </c>
      <c r="I21">
        <v>5</v>
      </c>
      <c r="J21" t="str">
        <f t="shared" si="0"/>
        <v/>
      </c>
    </row>
    <row r="22" spans="1:10">
      <c r="A22" t="s">
        <v>409</v>
      </c>
      <c r="B22" t="s">
        <v>410</v>
      </c>
      <c r="C22" t="str">
        <f>"2/81"</f>
        <v>2/81</v>
      </c>
      <c r="D22" t="str">
        <f>"11/8582"</f>
        <v>11/8582</v>
      </c>
      <c r="E22">
        <v>4.57942832623205E-3</v>
      </c>
      <c r="F22">
        <v>6.7601084815806498E-2</v>
      </c>
      <c r="G22">
        <v>5.9911317952208797E-2</v>
      </c>
      <c r="H22" t="s">
        <v>958</v>
      </c>
      <c r="I22">
        <v>2</v>
      </c>
      <c r="J22" t="str">
        <f t="shared" si="0"/>
        <v/>
      </c>
    </row>
    <row r="23" spans="1:10">
      <c r="A23" t="s">
        <v>354</v>
      </c>
      <c r="B23" t="s">
        <v>355</v>
      </c>
      <c r="C23" t="str">
        <f>"4/81"</f>
        <v>4/81</v>
      </c>
      <c r="D23" t="str">
        <f>"73/8582"</f>
        <v>73/8582</v>
      </c>
      <c r="E23">
        <v>4.89423138869533E-3</v>
      </c>
      <c r="F23">
        <v>6.8964169567979697E-2</v>
      </c>
      <c r="G23">
        <v>6.11193489210278E-2</v>
      </c>
      <c r="H23" t="s">
        <v>953</v>
      </c>
      <c r="I23">
        <v>4</v>
      </c>
      <c r="J23" t="str">
        <f t="shared" si="0"/>
        <v/>
      </c>
    </row>
    <row r="24" spans="1:10">
      <c r="A24" t="s">
        <v>52</v>
      </c>
      <c r="B24" t="s">
        <v>53</v>
      </c>
      <c r="C24" t="str">
        <f>"5/81"</f>
        <v>5/81</v>
      </c>
      <c r="D24" t="str">
        <f>"120/8582"</f>
        <v>120/8582</v>
      </c>
      <c r="E24">
        <v>5.4074755473014803E-3</v>
      </c>
      <c r="F24">
        <v>7.2883366072324193E-2</v>
      </c>
      <c r="G24">
        <v>6.4592728505523403E-2</v>
      </c>
      <c r="H24" t="s">
        <v>957</v>
      </c>
      <c r="I24">
        <v>5</v>
      </c>
      <c r="J24" t="str">
        <f t="shared" si="0"/>
        <v/>
      </c>
    </row>
    <row r="25" spans="1:10">
      <c r="A25" t="s">
        <v>467</v>
      </c>
      <c r="B25" t="s">
        <v>468</v>
      </c>
      <c r="C25" t="str">
        <f>"2/81"</f>
        <v>2/81</v>
      </c>
      <c r="D25" t="str">
        <f>"15/8582"</f>
        <v>15/8582</v>
      </c>
      <c r="E25">
        <v>8.5313844862004492E-3</v>
      </c>
      <c r="F25">
        <v>0.10718962539658899</v>
      </c>
      <c r="G25">
        <v>9.4996578025499601E-2</v>
      </c>
      <c r="H25" t="s">
        <v>959</v>
      </c>
      <c r="I25">
        <v>2</v>
      </c>
      <c r="J25" t="str">
        <f t="shared" si="0"/>
        <v/>
      </c>
    </row>
    <row r="26" spans="1:10">
      <c r="A26" t="s">
        <v>709</v>
      </c>
      <c r="B26" t="s">
        <v>710</v>
      </c>
      <c r="C26" t="str">
        <f>"3/81"</f>
        <v>3/81</v>
      </c>
      <c r="D26" t="str">
        <f>"45/8582"</f>
        <v>45/8582</v>
      </c>
      <c r="E26">
        <v>8.6443246287571506E-3</v>
      </c>
      <c r="F26">
        <v>0.10718962539658899</v>
      </c>
      <c r="G26">
        <v>9.4996578025499601E-2</v>
      </c>
      <c r="H26" t="s">
        <v>960</v>
      </c>
      <c r="I26">
        <v>3</v>
      </c>
      <c r="J26" t="str">
        <f t="shared" si="0"/>
        <v/>
      </c>
    </row>
    <row r="27" spans="1:10">
      <c r="A27" t="s">
        <v>961</v>
      </c>
      <c r="B27" t="s">
        <v>962</v>
      </c>
      <c r="C27" t="str">
        <f>"2/81"</f>
        <v>2/81</v>
      </c>
      <c r="D27" t="str">
        <f>"16/8582"</f>
        <v>16/8582</v>
      </c>
      <c r="E27">
        <v>9.6908429604759105E-3</v>
      </c>
      <c r="F27">
        <v>0.115544666067213</v>
      </c>
      <c r="G27">
        <v>0.10240121508843</v>
      </c>
      <c r="H27" t="s">
        <v>963</v>
      </c>
      <c r="I27">
        <v>2</v>
      </c>
      <c r="J27" t="str">
        <f t="shared" si="0"/>
        <v/>
      </c>
    </row>
    <row r="28" spans="1:10">
      <c r="A28" t="s">
        <v>484</v>
      </c>
      <c r="B28" t="s">
        <v>485</v>
      </c>
      <c r="C28" t="str">
        <f>"2/81"</f>
        <v>2/81</v>
      </c>
      <c r="D28" t="str">
        <f>"17/8582"</f>
        <v>17/8582</v>
      </c>
      <c r="E28">
        <v>1.0916192677487399E-2</v>
      </c>
      <c r="F28">
        <v>0.12533406407485601</v>
      </c>
      <c r="G28">
        <v>0.11107704829724099</v>
      </c>
      <c r="H28" t="s">
        <v>958</v>
      </c>
      <c r="I28">
        <v>2</v>
      </c>
      <c r="J28" t="str">
        <f t="shared" si="0"/>
        <v/>
      </c>
    </row>
    <row r="29" spans="1:10">
      <c r="A29" t="s">
        <v>131</v>
      </c>
      <c r="B29" t="s">
        <v>132</v>
      </c>
      <c r="C29" t="str">
        <f>"2/81"</f>
        <v>2/81</v>
      </c>
      <c r="D29" t="str">
        <f>"18/8582"</f>
        <v>18/8582</v>
      </c>
      <c r="E29">
        <v>1.2206118253053099E-2</v>
      </c>
      <c r="F29">
        <v>0.134045835520475</v>
      </c>
      <c r="G29">
        <v>0.118797837252441</v>
      </c>
      <c r="H29" t="s">
        <v>133</v>
      </c>
      <c r="I29">
        <v>2</v>
      </c>
      <c r="J29" t="str">
        <f t="shared" si="0"/>
        <v/>
      </c>
    </row>
    <row r="30" spans="1:10">
      <c r="A30" t="s">
        <v>120</v>
      </c>
      <c r="B30" t="s">
        <v>121</v>
      </c>
      <c r="C30" t="str">
        <f>"7/81"</f>
        <v>7/81</v>
      </c>
      <c r="D30" t="str">
        <f>"266/8582"</f>
        <v>266/8582</v>
      </c>
      <c r="E30">
        <v>1.2539771709979899E-2</v>
      </c>
      <c r="F30">
        <v>0.134045835520475</v>
      </c>
      <c r="G30">
        <v>0.118797837252441</v>
      </c>
      <c r="H30" t="s">
        <v>964</v>
      </c>
      <c r="I30">
        <v>7</v>
      </c>
      <c r="J30" t="str">
        <f t="shared" si="0"/>
        <v/>
      </c>
    </row>
    <row r="31" spans="1:10">
      <c r="A31" t="s">
        <v>238</v>
      </c>
      <c r="B31" t="s">
        <v>239</v>
      </c>
      <c r="C31" t="str">
        <f>"4/81"</f>
        <v>4/81</v>
      </c>
      <c r="D31" t="str">
        <f>"102/8582"</f>
        <v>102/8582</v>
      </c>
      <c r="E31">
        <v>1.55668184110936E-2</v>
      </c>
      <c r="F31">
        <v>0.160857123581301</v>
      </c>
      <c r="G31">
        <v>0.142559284396331</v>
      </c>
      <c r="H31" t="s">
        <v>965</v>
      </c>
      <c r="I31">
        <v>4</v>
      </c>
      <c r="J31" t="str">
        <f t="shared" si="0"/>
        <v/>
      </c>
    </row>
    <row r="32" spans="1:10">
      <c r="A32" t="s">
        <v>76</v>
      </c>
      <c r="B32" t="s">
        <v>77</v>
      </c>
      <c r="C32" t="str">
        <f>"2/81"</f>
        <v>2/81</v>
      </c>
      <c r="D32" t="str">
        <f>"22/8582"</f>
        <v>22/8582</v>
      </c>
      <c r="E32">
        <v>1.79859116674221E-2</v>
      </c>
      <c r="F32">
        <v>0.179859116674221</v>
      </c>
      <c r="G32">
        <v>0.15939976044812201</v>
      </c>
      <c r="H32" t="s">
        <v>966</v>
      </c>
      <c r="I32">
        <v>2</v>
      </c>
      <c r="J32" t="str">
        <f t="shared" si="0"/>
        <v/>
      </c>
    </row>
    <row r="33" spans="1:10">
      <c r="A33" t="s">
        <v>99</v>
      </c>
      <c r="B33" t="s">
        <v>100</v>
      </c>
      <c r="C33" t="str">
        <f>"6/81"</f>
        <v>6/81</v>
      </c>
      <c r="D33" t="str">
        <f>"230/8582"</f>
        <v>230/8582</v>
      </c>
      <c r="E33">
        <v>2.12226503290283E-2</v>
      </c>
      <c r="F33">
        <v>0.20559442506246201</v>
      </c>
      <c r="G33">
        <v>0.18220762289067099</v>
      </c>
      <c r="H33" t="s">
        <v>955</v>
      </c>
      <c r="I33">
        <v>6</v>
      </c>
      <c r="J33" t="str">
        <f t="shared" si="0"/>
        <v/>
      </c>
    </row>
    <row r="34" spans="1:10">
      <c r="A34" t="s">
        <v>108</v>
      </c>
      <c r="B34" t="s">
        <v>109</v>
      </c>
      <c r="C34" t="str">
        <f>"3/81"</f>
        <v>3/81</v>
      </c>
      <c r="D34" t="str">
        <f>"64/8582"</f>
        <v>64/8582</v>
      </c>
      <c r="E34">
        <v>2.23444152720861E-2</v>
      </c>
      <c r="F34">
        <v>0.20990208285899101</v>
      </c>
      <c r="G34">
        <v>0.18602527547095599</v>
      </c>
      <c r="H34" t="s">
        <v>967</v>
      </c>
      <c r="I34">
        <v>3</v>
      </c>
      <c r="J34" t="str">
        <f t="shared" si="0"/>
        <v/>
      </c>
    </row>
    <row r="35" spans="1:10">
      <c r="A35" t="s">
        <v>248</v>
      </c>
      <c r="B35" t="s">
        <v>249</v>
      </c>
      <c r="C35" t="str">
        <f>"4/81"</f>
        <v>4/81</v>
      </c>
      <c r="D35" t="str">
        <f>"115/8582"</f>
        <v>115/8582</v>
      </c>
      <c r="E35">
        <v>2.3113076980914901E-2</v>
      </c>
      <c r="F35">
        <v>0.2107368783554</v>
      </c>
      <c r="G35">
        <v>0.18676511120801201</v>
      </c>
      <c r="H35" t="s">
        <v>965</v>
      </c>
      <c r="I35">
        <v>4</v>
      </c>
      <c r="J35" t="str">
        <f t="shared" si="0"/>
        <v/>
      </c>
    </row>
    <row r="36" spans="1:10">
      <c r="A36" t="s">
        <v>79</v>
      </c>
      <c r="B36" t="s">
        <v>80</v>
      </c>
      <c r="C36" t="str">
        <f>"4/81"</f>
        <v>4/81</v>
      </c>
      <c r="D36" t="str">
        <f>"117/8582"</f>
        <v>117/8582</v>
      </c>
      <c r="E36">
        <v>2.4440646465783599E-2</v>
      </c>
      <c r="F36">
        <v>0.216474297268369</v>
      </c>
      <c r="G36">
        <v>0.19184988654344401</v>
      </c>
      <c r="H36" t="s">
        <v>968</v>
      </c>
      <c r="I36">
        <v>4</v>
      </c>
      <c r="J36" t="str">
        <f t="shared" si="0"/>
        <v/>
      </c>
    </row>
    <row r="37" spans="1:10">
      <c r="A37" t="s">
        <v>85</v>
      </c>
      <c r="B37" t="s">
        <v>86</v>
      </c>
      <c r="C37" t="str">
        <f>"4/81"</f>
        <v>4/81</v>
      </c>
      <c r="D37" t="str">
        <f>"122/8582"</f>
        <v>122/8582</v>
      </c>
      <c r="E37">
        <v>2.7959129194645799E-2</v>
      </c>
      <c r="F37">
        <v>0.23631410345968401</v>
      </c>
      <c r="G37">
        <v>0.209432872675645</v>
      </c>
      <c r="H37" t="s">
        <v>968</v>
      </c>
      <c r="I37">
        <v>4</v>
      </c>
      <c r="J37" t="str">
        <f t="shared" si="0"/>
        <v/>
      </c>
    </row>
    <row r="38" spans="1:10">
      <c r="A38" t="s">
        <v>821</v>
      </c>
      <c r="B38" t="s">
        <v>822</v>
      </c>
      <c r="C38" t="str">
        <f>"3/81"</f>
        <v>3/81</v>
      </c>
      <c r="D38" t="str">
        <f>"70/8582"</f>
        <v>70/8582</v>
      </c>
      <c r="E38">
        <v>2.8205231703252599E-2</v>
      </c>
      <c r="F38">
        <v>0.23631410345968401</v>
      </c>
      <c r="G38">
        <v>0.209432872675645</v>
      </c>
      <c r="H38" t="s">
        <v>969</v>
      </c>
      <c r="I38">
        <v>3</v>
      </c>
      <c r="J38" t="str">
        <f t="shared" si="0"/>
        <v/>
      </c>
    </row>
    <row r="39" spans="1:10">
      <c r="A39" t="s">
        <v>591</v>
      </c>
      <c r="B39" t="s">
        <v>592</v>
      </c>
      <c r="C39" t="str">
        <f>"2/81"</f>
        <v>2/81</v>
      </c>
      <c r="D39" t="str">
        <f>"30/8582"</f>
        <v>30/8582</v>
      </c>
      <c r="E39">
        <v>3.2267833715316101E-2</v>
      </c>
      <c r="F39">
        <v>0.25007571129369899</v>
      </c>
      <c r="G39">
        <v>0.22162906841309199</v>
      </c>
      <c r="H39" t="s">
        <v>970</v>
      </c>
      <c r="I39">
        <v>2</v>
      </c>
      <c r="J39" t="str">
        <f t="shared" si="0"/>
        <v/>
      </c>
    </row>
    <row r="40" spans="1:10">
      <c r="A40" t="s">
        <v>174</v>
      </c>
      <c r="B40" t="s">
        <v>175</v>
      </c>
      <c r="C40" t="str">
        <f>"2/81"</f>
        <v>2/81</v>
      </c>
      <c r="D40" t="str">
        <f>"30/8582"</f>
        <v>30/8582</v>
      </c>
      <c r="E40">
        <v>3.2267833715316101E-2</v>
      </c>
      <c r="F40">
        <v>0.25007571129369899</v>
      </c>
      <c r="G40">
        <v>0.22162906841309199</v>
      </c>
      <c r="H40" t="s">
        <v>133</v>
      </c>
      <c r="I40">
        <v>2</v>
      </c>
      <c r="J40" t="str">
        <f t="shared" si="0"/>
        <v/>
      </c>
    </row>
    <row r="41" spans="1:10">
      <c r="A41" t="s">
        <v>176</v>
      </c>
      <c r="B41" t="s">
        <v>177</v>
      </c>
      <c r="C41" t="str">
        <f>"2/81"</f>
        <v>2/81</v>
      </c>
      <c r="D41" t="str">
        <f>"30/8582"</f>
        <v>30/8582</v>
      </c>
      <c r="E41">
        <v>3.2267833715316101E-2</v>
      </c>
      <c r="F41">
        <v>0.25007571129369899</v>
      </c>
      <c r="G41">
        <v>0.22162906841309199</v>
      </c>
      <c r="H41" t="s">
        <v>178</v>
      </c>
      <c r="I41">
        <v>2</v>
      </c>
      <c r="J41" t="str">
        <f t="shared" si="0"/>
        <v/>
      </c>
    </row>
    <row r="42" spans="1:10">
      <c r="A42" t="s">
        <v>971</v>
      </c>
      <c r="B42" t="s">
        <v>972</v>
      </c>
      <c r="C42" t="str">
        <f>"2/81"</f>
        <v>2/81</v>
      </c>
      <c r="D42" t="str">
        <f>"31/8582"</f>
        <v>31/8582</v>
      </c>
      <c r="E42">
        <v>3.4285631158676798E-2</v>
      </c>
      <c r="F42">
        <v>0.25689463647031502</v>
      </c>
      <c r="G42">
        <v>0.227672326379464</v>
      </c>
      <c r="H42" t="s">
        <v>963</v>
      </c>
      <c r="I42">
        <v>2</v>
      </c>
      <c r="J42" t="str">
        <f t="shared" si="0"/>
        <v/>
      </c>
    </row>
    <row r="43" spans="1:10">
      <c r="A43" t="s">
        <v>190</v>
      </c>
      <c r="B43" t="s">
        <v>191</v>
      </c>
      <c r="C43" t="str">
        <f>"3/81"</f>
        <v>3/81</v>
      </c>
      <c r="D43" t="str">
        <f>"76/8582"</f>
        <v>76/8582</v>
      </c>
      <c r="E43">
        <v>3.4805079779849098E-2</v>
      </c>
      <c r="F43">
        <v>0.25689463647031502</v>
      </c>
      <c r="G43">
        <v>0.227672326379464</v>
      </c>
      <c r="H43" t="s">
        <v>973</v>
      </c>
      <c r="I43">
        <v>3</v>
      </c>
      <c r="J43" t="str">
        <f t="shared" si="0"/>
        <v/>
      </c>
    </row>
    <row r="44" spans="1:10">
      <c r="A44" t="s">
        <v>111</v>
      </c>
      <c r="B44" t="s">
        <v>112</v>
      </c>
      <c r="C44" t="str">
        <f>"2/81"</f>
        <v>2/81</v>
      </c>
      <c r="D44" t="str">
        <f>"33/8582"</f>
        <v>33/8582</v>
      </c>
      <c r="E44">
        <v>3.8464154838783703E-2</v>
      </c>
      <c r="F44">
        <v>0.27099745454597601</v>
      </c>
      <c r="G44">
        <v>0.24017091896943901</v>
      </c>
      <c r="H44" t="s">
        <v>974</v>
      </c>
      <c r="I44">
        <v>2</v>
      </c>
      <c r="J44" t="str">
        <f t="shared" si="0"/>
        <v/>
      </c>
    </row>
    <row r="45" spans="1:10">
      <c r="A45" t="s">
        <v>975</v>
      </c>
      <c r="B45" t="s">
        <v>976</v>
      </c>
      <c r="C45" t="str">
        <f>"2/81"</f>
        <v>2/81</v>
      </c>
      <c r="D45" t="str">
        <f>"33/8582"</f>
        <v>33/8582</v>
      </c>
      <c r="E45">
        <v>3.8464154838783703E-2</v>
      </c>
      <c r="F45">
        <v>0.27099745454597601</v>
      </c>
      <c r="G45">
        <v>0.24017091896943901</v>
      </c>
      <c r="H45" t="s">
        <v>977</v>
      </c>
      <c r="I45">
        <v>2</v>
      </c>
      <c r="J45" t="str">
        <f t="shared" si="0"/>
        <v/>
      </c>
    </row>
    <row r="46" spans="1:10">
      <c r="A46" t="s">
        <v>643</v>
      </c>
      <c r="B46" t="s">
        <v>644</v>
      </c>
      <c r="C46" t="str">
        <f>"2/81"</f>
        <v>2/81</v>
      </c>
      <c r="D46" t="str">
        <f>"35/8582"</f>
        <v>35/8582</v>
      </c>
      <c r="E46">
        <v>4.2826250774693403E-2</v>
      </c>
      <c r="F46">
        <v>0.295025283114554</v>
      </c>
      <c r="G46">
        <v>0.26146553104549602</v>
      </c>
      <c r="H46" t="s">
        <v>959</v>
      </c>
      <c r="I46">
        <v>2</v>
      </c>
      <c r="J46" t="str">
        <f t="shared" si="0"/>
        <v/>
      </c>
    </row>
    <row r="47" spans="1:10">
      <c r="A47" t="s">
        <v>223</v>
      </c>
      <c r="B47" t="s">
        <v>224</v>
      </c>
      <c r="C47" t="str">
        <f>"3/81"</f>
        <v>3/81</v>
      </c>
      <c r="D47" t="str">
        <f>"84/8582"</f>
        <v>84/8582</v>
      </c>
      <c r="E47">
        <v>4.4736547142246501E-2</v>
      </c>
      <c r="F47">
        <v>0.29729376147390102</v>
      </c>
      <c r="G47">
        <v>0.263475965177209</v>
      </c>
      <c r="H47" t="s">
        <v>973</v>
      </c>
      <c r="I47">
        <v>3</v>
      </c>
      <c r="J47" t="str">
        <f t="shared" si="0"/>
        <v/>
      </c>
    </row>
    <row r="48" spans="1:10">
      <c r="A48" t="s">
        <v>117</v>
      </c>
      <c r="B48" t="s">
        <v>118</v>
      </c>
      <c r="C48" t="str">
        <f>"2/81"</f>
        <v>2/81</v>
      </c>
      <c r="D48" t="str">
        <f>"36/8582"</f>
        <v>36/8582</v>
      </c>
      <c r="E48">
        <v>4.5073570287978502E-2</v>
      </c>
      <c r="F48">
        <v>0.29729376147390102</v>
      </c>
      <c r="G48">
        <v>0.263475965177209</v>
      </c>
      <c r="H48" t="s">
        <v>978</v>
      </c>
      <c r="I48">
        <v>2</v>
      </c>
      <c r="J48" t="str">
        <f t="shared" si="0"/>
        <v/>
      </c>
    </row>
    <row r="49" spans="1:10">
      <c r="A49" t="s">
        <v>225</v>
      </c>
      <c r="B49" t="s">
        <v>226</v>
      </c>
      <c r="C49" t="str">
        <f>"3/81"</f>
        <v>3/81</v>
      </c>
      <c r="D49" t="str">
        <f>"85/8582"</f>
        <v>85/8582</v>
      </c>
      <c r="E49">
        <v>4.6067301518530501E-2</v>
      </c>
      <c r="F49">
        <v>0.29751798897384302</v>
      </c>
      <c r="G49">
        <v>0.26367468632316798</v>
      </c>
      <c r="H49" t="s">
        <v>973</v>
      </c>
      <c r="I49">
        <v>3</v>
      </c>
      <c r="J49" t="str">
        <f t="shared" si="0"/>
        <v/>
      </c>
    </row>
    <row r="50" spans="1:10">
      <c r="A50" t="s">
        <v>257</v>
      </c>
      <c r="B50" t="s">
        <v>258</v>
      </c>
      <c r="C50" t="str">
        <f>"2/81"</f>
        <v>2/81</v>
      </c>
      <c r="D50" t="str">
        <f>"37/8582"</f>
        <v>37/8582</v>
      </c>
      <c r="E50">
        <v>4.7363730949552603E-2</v>
      </c>
      <c r="F50">
        <v>0.29964809376247598</v>
      </c>
      <c r="G50">
        <v>0.265562487171498</v>
      </c>
      <c r="H50" t="s">
        <v>178</v>
      </c>
      <c r="I50">
        <v>2</v>
      </c>
      <c r="J50" t="str">
        <f t="shared" si="0"/>
        <v/>
      </c>
    </row>
    <row r="51" spans="1:10">
      <c r="A51" t="s">
        <v>229</v>
      </c>
      <c r="B51" t="s">
        <v>230</v>
      </c>
      <c r="C51" t="str">
        <f>"3/81"</f>
        <v>3/81</v>
      </c>
      <c r="D51" t="str">
        <f>"89/8582"</f>
        <v>89/8582</v>
      </c>
      <c r="E51">
        <v>5.1584883876633798E-2</v>
      </c>
      <c r="F51">
        <v>0.31982628003512997</v>
      </c>
      <c r="G51">
        <v>0.28344536193266201</v>
      </c>
      <c r="H51" t="s">
        <v>973</v>
      </c>
      <c r="I51">
        <v>3</v>
      </c>
      <c r="J51" t="str">
        <f t="shared" si="0"/>
        <v/>
      </c>
    </row>
    <row r="52" spans="1:10">
      <c r="A52" t="s">
        <v>979</v>
      </c>
      <c r="B52" t="s">
        <v>980</v>
      </c>
      <c r="C52" t="str">
        <f>"2/81"</f>
        <v>2/81</v>
      </c>
      <c r="D52" t="str">
        <f>"42/8582"</f>
        <v>42/8582</v>
      </c>
      <c r="E52">
        <v>5.9423119235788503E-2</v>
      </c>
      <c r="F52">
        <v>0.32689392688204699</v>
      </c>
      <c r="G52">
        <v>0.28970904895149202</v>
      </c>
      <c r="H52" t="s">
        <v>963</v>
      </c>
      <c r="I52">
        <v>2</v>
      </c>
      <c r="J52" t="str">
        <f t="shared" si="0"/>
        <v/>
      </c>
    </row>
    <row r="53" spans="1:10">
      <c r="A53" t="s">
        <v>231</v>
      </c>
      <c r="B53" t="s">
        <v>232</v>
      </c>
      <c r="C53" t="str">
        <f>"3/81"</f>
        <v>3/81</v>
      </c>
      <c r="D53" t="str">
        <f>"95/8582"</f>
        <v>95/8582</v>
      </c>
      <c r="E53">
        <v>6.0433204875590299E-2</v>
      </c>
      <c r="F53">
        <v>0.32689392688204699</v>
      </c>
      <c r="G53">
        <v>0.28970904895149202</v>
      </c>
      <c r="H53" t="s">
        <v>973</v>
      </c>
      <c r="I53">
        <v>3</v>
      </c>
      <c r="J53" t="str">
        <f t="shared" si="0"/>
        <v/>
      </c>
    </row>
    <row r="54" spans="1:10">
      <c r="A54" t="s">
        <v>233</v>
      </c>
      <c r="B54" t="s">
        <v>234</v>
      </c>
      <c r="C54" t="str">
        <f>"3/81"</f>
        <v>3/81</v>
      </c>
      <c r="D54" t="str">
        <f>"95/8582"</f>
        <v>95/8582</v>
      </c>
      <c r="E54">
        <v>6.0433204875590299E-2</v>
      </c>
      <c r="F54">
        <v>0.32689392688204699</v>
      </c>
      <c r="G54">
        <v>0.28970904895149202</v>
      </c>
      <c r="H54" t="s">
        <v>973</v>
      </c>
      <c r="I54">
        <v>3</v>
      </c>
      <c r="J54" t="str">
        <f t="shared" si="0"/>
        <v/>
      </c>
    </row>
    <row r="55" spans="1:10">
      <c r="A55" t="s">
        <v>105</v>
      </c>
      <c r="B55" t="s">
        <v>106</v>
      </c>
      <c r="C55" t="str">
        <f>"3/81"</f>
        <v>3/81</v>
      </c>
      <c r="D55" t="str">
        <f>"97/8582"</f>
        <v>97/8582</v>
      </c>
      <c r="E55">
        <v>6.3531436111828501E-2</v>
      </c>
      <c r="F55">
        <v>0.32689392688204699</v>
      </c>
      <c r="G55">
        <v>0.28970904895149202</v>
      </c>
      <c r="H55" t="s">
        <v>981</v>
      </c>
      <c r="I55">
        <v>3</v>
      </c>
      <c r="J55" t="str">
        <f t="shared" si="0"/>
        <v/>
      </c>
    </row>
    <row r="56" spans="1:10">
      <c r="A56" t="s">
        <v>129</v>
      </c>
      <c r="B56" t="s">
        <v>130</v>
      </c>
      <c r="C56" t="str">
        <f>"2/81"</f>
        <v>2/81</v>
      </c>
      <c r="D56" t="str">
        <f>"46/8582"</f>
        <v>46/8582</v>
      </c>
      <c r="E56">
        <v>6.97449027392152E-2</v>
      </c>
      <c r="F56">
        <v>0.32689392688204699</v>
      </c>
      <c r="G56">
        <v>0.28970904895149202</v>
      </c>
      <c r="H56" t="s">
        <v>978</v>
      </c>
      <c r="I56">
        <v>2</v>
      </c>
      <c r="J56" t="str">
        <f t="shared" si="0"/>
        <v/>
      </c>
    </row>
    <row r="57" spans="1:10">
      <c r="A57" t="s">
        <v>265</v>
      </c>
      <c r="B57" t="s">
        <v>266</v>
      </c>
      <c r="C57" t="str">
        <f>"2/81"</f>
        <v>2/81</v>
      </c>
      <c r="D57" t="str">
        <f>"46/8582"</f>
        <v>46/8582</v>
      </c>
      <c r="E57">
        <v>6.97449027392152E-2</v>
      </c>
      <c r="F57">
        <v>0.32689392688204699</v>
      </c>
      <c r="G57">
        <v>0.28970904895149202</v>
      </c>
      <c r="H57" t="s">
        <v>178</v>
      </c>
      <c r="I57">
        <v>2</v>
      </c>
      <c r="J57" t="str">
        <f t="shared" si="0"/>
        <v/>
      </c>
    </row>
    <row r="58" spans="1:10">
      <c r="A58" t="s">
        <v>87</v>
      </c>
      <c r="B58" t="s">
        <v>88</v>
      </c>
      <c r="C58" t="str">
        <f>"4/81"</f>
        <v>4/81</v>
      </c>
      <c r="D58" t="str">
        <f>"169/8582"</f>
        <v>169/8582</v>
      </c>
      <c r="E58">
        <v>7.5292793759408103E-2</v>
      </c>
      <c r="F58">
        <v>0.32689392688204699</v>
      </c>
      <c r="G58">
        <v>0.28970904895149202</v>
      </c>
      <c r="H58" t="s">
        <v>982</v>
      </c>
      <c r="I58">
        <v>4</v>
      </c>
      <c r="J58" t="str">
        <f t="shared" si="0"/>
        <v/>
      </c>
    </row>
    <row r="59" spans="1:10">
      <c r="A59" t="s">
        <v>267</v>
      </c>
      <c r="B59" t="s">
        <v>268</v>
      </c>
      <c r="C59" t="str">
        <f>"2/81"</f>
        <v>2/81</v>
      </c>
      <c r="D59" t="str">
        <f>"49/8582"</f>
        <v>49/8582</v>
      </c>
      <c r="E59">
        <v>7.7842192759423098E-2</v>
      </c>
      <c r="F59">
        <v>0.32689392688204699</v>
      </c>
      <c r="G59">
        <v>0.28970904895149202</v>
      </c>
      <c r="H59" t="s">
        <v>269</v>
      </c>
      <c r="I59">
        <v>2</v>
      </c>
      <c r="J59" t="str">
        <f t="shared" si="0"/>
        <v/>
      </c>
    </row>
    <row r="60" spans="1:10">
      <c r="A60" t="s">
        <v>983</v>
      </c>
      <c r="B60" t="s">
        <v>984</v>
      </c>
      <c r="C60" t="str">
        <f>"2/81"</f>
        <v>2/81</v>
      </c>
      <c r="D60" t="str">
        <f>"50/8582"</f>
        <v>50/8582</v>
      </c>
      <c r="E60">
        <v>8.0604570481160404E-2</v>
      </c>
      <c r="F60">
        <v>0.32689392688204699</v>
      </c>
      <c r="G60">
        <v>0.28970904895149202</v>
      </c>
      <c r="H60" t="s">
        <v>963</v>
      </c>
      <c r="I60">
        <v>2</v>
      </c>
      <c r="J60" t="str">
        <f t="shared" si="0"/>
        <v/>
      </c>
    </row>
    <row r="61" spans="1:10">
      <c r="A61" t="s">
        <v>145</v>
      </c>
      <c r="B61" t="s">
        <v>146</v>
      </c>
      <c r="C61" t="str">
        <f>"5/81"</f>
        <v>5/81</v>
      </c>
      <c r="D61" t="str">
        <f>"246/8582"</f>
        <v>246/8582</v>
      </c>
      <c r="E61">
        <v>8.2461698859994798E-2</v>
      </c>
      <c r="F61">
        <v>0.32689392688204699</v>
      </c>
      <c r="G61">
        <v>0.28970904895149202</v>
      </c>
      <c r="H61" t="s">
        <v>985</v>
      </c>
      <c r="I61">
        <v>5</v>
      </c>
      <c r="J61" t="str">
        <f t="shared" si="0"/>
        <v/>
      </c>
    </row>
    <row r="62" spans="1:10">
      <c r="A62" t="s">
        <v>270</v>
      </c>
      <c r="B62" t="s">
        <v>271</v>
      </c>
      <c r="C62" t="str">
        <f>"2/81"</f>
        <v>2/81</v>
      </c>
      <c r="D62" t="str">
        <f>"51/8582"</f>
        <v>51/8582</v>
      </c>
      <c r="E62">
        <v>8.3397223695690595E-2</v>
      </c>
      <c r="F62">
        <v>0.32689392688204699</v>
      </c>
      <c r="G62">
        <v>0.28970904895149202</v>
      </c>
      <c r="H62" t="s">
        <v>269</v>
      </c>
      <c r="I62">
        <v>2</v>
      </c>
      <c r="J62" t="str">
        <f t="shared" si="0"/>
        <v/>
      </c>
    </row>
    <row r="63" spans="1:10">
      <c r="A63" t="s">
        <v>272</v>
      </c>
      <c r="B63" t="s">
        <v>273</v>
      </c>
      <c r="C63" t="str">
        <f>"2/81"</f>
        <v>2/81</v>
      </c>
      <c r="D63" t="str">
        <f>"51/8582"</f>
        <v>51/8582</v>
      </c>
      <c r="E63">
        <v>8.3397223695690595E-2</v>
      </c>
      <c r="F63">
        <v>0.32689392688204699</v>
      </c>
      <c r="G63">
        <v>0.28970904895149202</v>
      </c>
      <c r="H63" t="s">
        <v>269</v>
      </c>
      <c r="I63">
        <v>2</v>
      </c>
      <c r="J63" t="str">
        <f t="shared" si="0"/>
        <v/>
      </c>
    </row>
    <row r="64" spans="1:10">
      <c r="A64" t="s">
        <v>274</v>
      </c>
      <c r="B64" t="s">
        <v>275</v>
      </c>
      <c r="C64" t="str">
        <f>"2/81"</f>
        <v>2/81</v>
      </c>
      <c r="D64" t="str">
        <f>"51/8582"</f>
        <v>51/8582</v>
      </c>
      <c r="E64">
        <v>8.3397223695690595E-2</v>
      </c>
      <c r="F64">
        <v>0.32689392688204699</v>
      </c>
      <c r="G64">
        <v>0.28970904895149202</v>
      </c>
      <c r="H64" t="s">
        <v>269</v>
      </c>
      <c r="I64">
        <v>2</v>
      </c>
      <c r="J64" t="str">
        <f t="shared" si="0"/>
        <v/>
      </c>
    </row>
    <row r="65" spans="1:10">
      <c r="A65" t="s">
        <v>243</v>
      </c>
      <c r="B65" t="s">
        <v>244</v>
      </c>
      <c r="C65" t="str">
        <f>"3/81"</f>
        <v>3/81</v>
      </c>
      <c r="D65" t="str">
        <f>"110/8582"</f>
        <v>110/8582</v>
      </c>
      <c r="E65">
        <v>8.5393033572734395E-2</v>
      </c>
      <c r="F65">
        <v>0.32689392688204699</v>
      </c>
      <c r="G65">
        <v>0.28970904895149202</v>
      </c>
      <c r="H65" t="s">
        <v>986</v>
      </c>
      <c r="I65">
        <v>3</v>
      </c>
      <c r="J65" t="str">
        <f t="shared" si="0"/>
        <v/>
      </c>
    </row>
    <row r="66" spans="1:10">
      <c r="A66" t="s">
        <v>278</v>
      </c>
      <c r="B66" t="s">
        <v>279</v>
      </c>
      <c r="C66" t="str">
        <f>"2/81"</f>
        <v>2/81</v>
      </c>
      <c r="D66" t="str">
        <f>"52/8582"</f>
        <v>52/8582</v>
      </c>
      <c r="E66">
        <v>8.6219351824701806E-2</v>
      </c>
      <c r="F66">
        <v>0.32689392688204699</v>
      </c>
      <c r="G66">
        <v>0.28970904895149202</v>
      </c>
      <c r="H66" t="s">
        <v>269</v>
      </c>
      <c r="I66">
        <v>2</v>
      </c>
      <c r="J66" t="str">
        <f t="shared" ref="J66:J129" si="1">IF(F66&lt;0.05,"*","")</f>
        <v/>
      </c>
    </row>
    <row r="67" spans="1:10">
      <c r="A67" t="s">
        <v>283</v>
      </c>
      <c r="B67" t="s">
        <v>284</v>
      </c>
      <c r="C67" t="str">
        <f>"2/81"</f>
        <v>2/81</v>
      </c>
      <c r="D67" t="str">
        <f>"52/8582"</f>
        <v>52/8582</v>
      </c>
      <c r="E67">
        <v>8.6219351824701806E-2</v>
      </c>
      <c r="F67">
        <v>0.32689392688204699</v>
      </c>
      <c r="G67">
        <v>0.28970904895149202</v>
      </c>
      <c r="H67" t="s">
        <v>269</v>
      </c>
      <c r="I67">
        <v>2</v>
      </c>
      <c r="J67" t="str">
        <f t="shared" si="1"/>
        <v/>
      </c>
    </row>
    <row r="68" spans="1:10">
      <c r="A68" t="s">
        <v>285</v>
      </c>
      <c r="B68" t="s">
        <v>286</v>
      </c>
      <c r="C68" t="str">
        <f>"2/81"</f>
        <v>2/81</v>
      </c>
      <c r="D68" t="str">
        <f>"52/8582"</f>
        <v>52/8582</v>
      </c>
      <c r="E68">
        <v>8.6219351824701806E-2</v>
      </c>
      <c r="F68">
        <v>0.32689392688204699</v>
      </c>
      <c r="G68">
        <v>0.28970904895149202</v>
      </c>
      <c r="H68" t="s">
        <v>269</v>
      </c>
      <c r="I68">
        <v>2</v>
      </c>
      <c r="J68" t="str">
        <f t="shared" si="1"/>
        <v/>
      </c>
    </row>
    <row r="69" spans="1:10">
      <c r="A69" t="s">
        <v>287</v>
      </c>
      <c r="B69" t="s">
        <v>288</v>
      </c>
      <c r="C69" t="str">
        <f>"2/81"</f>
        <v>2/81</v>
      </c>
      <c r="D69" t="str">
        <f>"52/8582"</f>
        <v>52/8582</v>
      </c>
      <c r="E69">
        <v>8.6219351824701806E-2</v>
      </c>
      <c r="F69">
        <v>0.32689392688204699</v>
      </c>
      <c r="G69">
        <v>0.28970904895149202</v>
      </c>
      <c r="H69" t="s">
        <v>269</v>
      </c>
      <c r="I69">
        <v>2</v>
      </c>
      <c r="J69" t="str">
        <f t="shared" si="1"/>
        <v/>
      </c>
    </row>
    <row r="70" spans="1:10">
      <c r="A70" t="s">
        <v>289</v>
      </c>
      <c r="B70" t="s">
        <v>290</v>
      </c>
      <c r="C70" t="str">
        <f>"2/81"</f>
        <v>2/81</v>
      </c>
      <c r="D70" t="str">
        <f>"52/8582"</f>
        <v>52/8582</v>
      </c>
      <c r="E70">
        <v>8.6219351824701806E-2</v>
      </c>
      <c r="F70">
        <v>0.32689392688204699</v>
      </c>
      <c r="G70">
        <v>0.28970904895149202</v>
      </c>
      <c r="H70" t="s">
        <v>269</v>
      </c>
      <c r="I70">
        <v>2</v>
      </c>
      <c r="J70" t="str">
        <f t="shared" si="1"/>
        <v/>
      </c>
    </row>
    <row r="71" spans="1:10">
      <c r="A71" t="s">
        <v>246</v>
      </c>
      <c r="B71" t="s">
        <v>247</v>
      </c>
      <c r="C71" t="str">
        <f>"3/81"</f>
        <v>3/81</v>
      </c>
      <c r="D71" t="str">
        <f>"111/8582"</f>
        <v>111/8582</v>
      </c>
      <c r="E71">
        <v>8.7193034262329605E-2</v>
      </c>
      <c r="F71">
        <v>0.32689392688204699</v>
      </c>
      <c r="G71">
        <v>0.28970904895149202</v>
      </c>
      <c r="H71" t="s">
        <v>973</v>
      </c>
      <c r="I71">
        <v>3</v>
      </c>
      <c r="J71" t="str">
        <f t="shared" si="1"/>
        <v/>
      </c>
    </row>
    <row r="72" spans="1:10">
      <c r="A72" t="s">
        <v>291</v>
      </c>
      <c r="B72" t="s">
        <v>292</v>
      </c>
      <c r="C72" t="str">
        <f>"2/81"</f>
        <v>2/81</v>
      </c>
      <c r="D72" t="str">
        <f>"53/8582"</f>
        <v>53/8582</v>
      </c>
      <c r="E72">
        <v>8.9070166367492307E-2</v>
      </c>
      <c r="F72">
        <v>0.32689392688204699</v>
      </c>
      <c r="G72">
        <v>0.28970904895149202</v>
      </c>
      <c r="H72" t="s">
        <v>269</v>
      </c>
      <c r="I72">
        <v>2</v>
      </c>
      <c r="J72" t="str">
        <f t="shared" si="1"/>
        <v/>
      </c>
    </row>
    <row r="73" spans="1:10">
      <c r="A73" t="s">
        <v>393</v>
      </c>
      <c r="B73" t="s">
        <v>394</v>
      </c>
      <c r="C73" t="str">
        <f t="shared" ref="C73:C78" si="2">"1/81"</f>
        <v>1/81</v>
      </c>
      <c r="D73" t="str">
        <f t="shared" ref="D73:D78" si="3">"10/8582"</f>
        <v>10/8582</v>
      </c>
      <c r="E73">
        <v>9.0519597059524406E-2</v>
      </c>
      <c r="F73">
        <v>0.32689392688204699</v>
      </c>
      <c r="G73">
        <v>0.28970904895149202</v>
      </c>
      <c r="H73" t="s">
        <v>395</v>
      </c>
      <c r="I73">
        <v>1</v>
      </c>
      <c r="J73" t="str">
        <f t="shared" si="1"/>
        <v/>
      </c>
    </row>
    <row r="74" spans="1:10">
      <c r="A74" t="s">
        <v>396</v>
      </c>
      <c r="B74" t="s">
        <v>397</v>
      </c>
      <c r="C74" t="str">
        <f t="shared" si="2"/>
        <v>1/81</v>
      </c>
      <c r="D74" t="str">
        <f t="shared" si="3"/>
        <v>10/8582</v>
      </c>
      <c r="E74">
        <v>9.0519597059524406E-2</v>
      </c>
      <c r="F74">
        <v>0.32689392688204699</v>
      </c>
      <c r="G74">
        <v>0.28970904895149202</v>
      </c>
      <c r="H74" t="s">
        <v>395</v>
      </c>
      <c r="I74">
        <v>1</v>
      </c>
      <c r="J74" t="str">
        <f t="shared" si="1"/>
        <v/>
      </c>
    </row>
    <row r="75" spans="1:10">
      <c r="A75" t="s">
        <v>398</v>
      </c>
      <c r="B75" t="s">
        <v>399</v>
      </c>
      <c r="C75" t="str">
        <f t="shared" si="2"/>
        <v>1/81</v>
      </c>
      <c r="D75" t="str">
        <f t="shared" si="3"/>
        <v>10/8582</v>
      </c>
      <c r="E75">
        <v>9.0519597059524406E-2</v>
      </c>
      <c r="F75">
        <v>0.32689392688204699</v>
      </c>
      <c r="G75">
        <v>0.28970904895149202</v>
      </c>
      <c r="H75" t="s">
        <v>395</v>
      </c>
      <c r="I75">
        <v>1</v>
      </c>
      <c r="J75" t="str">
        <f t="shared" si="1"/>
        <v/>
      </c>
    </row>
    <row r="76" spans="1:10">
      <c r="A76" t="s">
        <v>987</v>
      </c>
      <c r="B76" t="s">
        <v>988</v>
      </c>
      <c r="C76" t="str">
        <f t="shared" si="2"/>
        <v>1/81</v>
      </c>
      <c r="D76" t="str">
        <f t="shared" si="3"/>
        <v>10/8582</v>
      </c>
      <c r="E76">
        <v>9.0519597059524406E-2</v>
      </c>
      <c r="F76">
        <v>0.32689392688204699</v>
      </c>
      <c r="G76">
        <v>0.28970904895149202</v>
      </c>
      <c r="H76" t="s">
        <v>989</v>
      </c>
      <c r="I76">
        <v>1</v>
      </c>
      <c r="J76" t="str">
        <f t="shared" si="1"/>
        <v/>
      </c>
    </row>
    <row r="77" spans="1:10">
      <c r="A77" t="s">
        <v>406</v>
      </c>
      <c r="B77" t="s">
        <v>407</v>
      </c>
      <c r="C77" t="str">
        <f t="shared" si="2"/>
        <v>1/81</v>
      </c>
      <c r="D77" t="str">
        <f t="shared" si="3"/>
        <v>10/8582</v>
      </c>
      <c r="E77">
        <v>9.0519597059524406E-2</v>
      </c>
      <c r="F77">
        <v>0.32689392688204699</v>
      </c>
      <c r="G77">
        <v>0.28970904895149202</v>
      </c>
      <c r="H77" t="s">
        <v>408</v>
      </c>
      <c r="I77">
        <v>1</v>
      </c>
      <c r="J77" t="str">
        <f t="shared" si="1"/>
        <v/>
      </c>
    </row>
    <row r="78" spans="1:10">
      <c r="A78" t="s">
        <v>990</v>
      </c>
      <c r="B78" t="s">
        <v>991</v>
      </c>
      <c r="C78" t="str">
        <f t="shared" si="2"/>
        <v>1/81</v>
      </c>
      <c r="D78" t="str">
        <f t="shared" si="3"/>
        <v>10/8582</v>
      </c>
      <c r="E78">
        <v>9.0519597059524406E-2</v>
      </c>
      <c r="F78">
        <v>0.32689392688204699</v>
      </c>
      <c r="G78">
        <v>0.28970904895149202</v>
      </c>
      <c r="H78" t="s">
        <v>992</v>
      </c>
      <c r="I78">
        <v>1</v>
      </c>
      <c r="J78" t="str">
        <f t="shared" si="1"/>
        <v/>
      </c>
    </row>
    <row r="79" spans="1:10">
      <c r="A79" t="s">
        <v>293</v>
      </c>
      <c r="B79" t="s">
        <v>294</v>
      </c>
      <c r="C79" t="str">
        <f t="shared" ref="C79:C85" si="4">"2/81"</f>
        <v>2/81</v>
      </c>
      <c r="D79" t="str">
        <f>"54/8582"</f>
        <v>54/8582</v>
      </c>
      <c r="E79">
        <v>9.1948890748988904E-2</v>
      </c>
      <c r="F79">
        <v>0.32689392688204699</v>
      </c>
      <c r="G79">
        <v>0.28970904895149202</v>
      </c>
      <c r="H79" t="s">
        <v>269</v>
      </c>
      <c r="I79">
        <v>2</v>
      </c>
      <c r="J79" t="str">
        <f t="shared" si="1"/>
        <v/>
      </c>
    </row>
    <row r="80" spans="1:10">
      <c r="A80" t="s">
        <v>769</v>
      </c>
      <c r="B80" t="s">
        <v>770</v>
      </c>
      <c r="C80" t="str">
        <f t="shared" si="4"/>
        <v>2/81</v>
      </c>
      <c r="D80" t="str">
        <f>"54/8582"</f>
        <v>54/8582</v>
      </c>
      <c r="E80">
        <v>9.1948890748988904E-2</v>
      </c>
      <c r="F80">
        <v>0.32689392688204699</v>
      </c>
      <c r="G80">
        <v>0.28970904895149202</v>
      </c>
      <c r="H80" t="s">
        <v>993</v>
      </c>
      <c r="I80">
        <v>2</v>
      </c>
      <c r="J80" t="str">
        <f t="shared" si="1"/>
        <v/>
      </c>
    </row>
    <row r="81" spans="1:10">
      <c r="A81" t="s">
        <v>299</v>
      </c>
      <c r="B81" t="s">
        <v>300</v>
      </c>
      <c r="C81" t="str">
        <f t="shared" si="4"/>
        <v>2/81</v>
      </c>
      <c r="D81" t="str">
        <f>"55/8582"</f>
        <v>55/8582</v>
      </c>
      <c r="E81">
        <v>9.4854760169499897E-2</v>
      </c>
      <c r="F81">
        <v>0.32689392688204699</v>
      </c>
      <c r="G81">
        <v>0.28970904895149202</v>
      </c>
      <c r="H81" t="s">
        <v>269</v>
      </c>
      <c r="I81">
        <v>2</v>
      </c>
      <c r="J81" t="str">
        <f t="shared" si="1"/>
        <v/>
      </c>
    </row>
    <row r="82" spans="1:10">
      <c r="A82" t="s">
        <v>301</v>
      </c>
      <c r="B82" t="s">
        <v>302</v>
      </c>
      <c r="C82" t="str">
        <f t="shared" si="4"/>
        <v>2/81</v>
      </c>
      <c r="D82" t="str">
        <f>"55/8582"</f>
        <v>55/8582</v>
      </c>
      <c r="E82">
        <v>9.4854760169499897E-2</v>
      </c>
      <c r="F82">
        <v>0.32689392688204699</v>
      </c>
      <c r="G82">
        <v>0.28970904895149202</v>
      </c>
      <c r="H82" t="s">
        <v>269</v>
      </c>
      <c r="I82">
        <v>2</v>
      </c>
      <c r="J82" t="str">
        <f t="shared" si="1"/>
        <v/>
      </c>
    </row>
    <row r="83" spans="1:10">
      <c r="A83" t="s">
        <v>148</v>
      </c>
      <c r="B83" t="s">
        <v>149</v>
      </c>
      <c r="C83" t="str">
        <f t="shared" si="4"/>
        <v>2/81</v>
      </c>
      <c r="D83" t="str">
        <f>"56/8582"</f>
        <v>56/8582</v>
      </c>
      <c r="E83">
        <v>9.7787021456189005E-2</v>
      </c>
      <c r="F83">
        <v>0.32689392688204699</v>
      </c>
      <c r="G83">
        <v>0.28970904895149202</v>
      </c>
      <c r="H83" t="s">
        <v>269</v>
      </c>
      <c r="I83">
        <v>2</v>
      </c>
      <c r="J83" t="str">
        <f t="shared" si="1"/>
        <v/>
      </c>
    </row>
    <row r="84" spans="1:10">
      <c r="A84" t="s">
        <v>303</v>
      </c>
      <c r="B84" t="s">
        <v>304</v>
      </c>
      <c r="C84" t="str">
        <f t="shared" si="4"/>
        <v>2/81</v>
      </c>
      <c r="D84" t="str">
        <f>"56/8582"</f>
        <v>56/8582</v>
      </c>
      <c r="E84">
        <v>9.7787021456189005E-2</v>
      </c>
      <c r="F84">
        <v>0.32689392688204699</v>
      </c>
      <c r="G84">
        <v>0.28970904895149202</v>
      </c>
      <c r="H84" t="s">
        <v>269</v>
      </c>
      <c r="I84">
        <v>2</v>
      </c>
      <c r="J84" t="str">
        <f t="shared" si="1"/>
        <v/>
      </c>
    </row>
    <row r="85" spans="1:10">
      <c r="A85" t="s">
        <v>305</v>
      </c>
      <c r="B85" t="s">
        <v>306</v>
      </c>
      <c r="C85" t="str">
        <f t="shared" si="4"/>
        <v>2/81</v>
      </c>
      <c r="D85" t="str">
        <f>"56/8582"</f>
        <v>56/8582</v>
      </c>
      <c r="E85">
        <v>9.7787021456189005E-2</v>
      </c>
      <c r="F85">
        <v>0.32689392688204699</v>
      </c>
      <c r="G85">
        <v>0.28970904895149202</v>
      </c>
      <c r="H85" t="s">
        <v>269</v>
      </c>
      <c r="I85">
        <v>2</v>
      </c>
      <c r="J85" t="str">
        <f t="shared" si="1"/>
        <v/>
      </c>
    </row>
    <row r="86" spans="1:10">
      <c r="A86" t="s">
        <v>994</v>
      </c>
      <c r="B86" t="s">
        <v>995</v>
      </c>
      <c r="C86" t="str">
        <f>"1/81"</f>
        <v>1/81</v>
      </c>
      <c r="D86" t="str">
        <f>"11/8582"</f>
        <v>11/8582</v>
      </c>
      <c r="E86">
        <v>9.9113613932854006E-2</v>
      </c>
      <c r="F86">
        <v>0.32689392688204699</v>
      </c>
      <c r="G86">
        <v>0.28970904895149202</v>
      </c>
      <c r="H86" t="s">
        <v>996</v>
      </c>
      <c r="I86">
        <v>1</v>
      </c>
      <c r="J86" t="str">
        <f t="shared" si="1"/>
        <v/>
      </c>
    </row>
    <row r="87" spans="1:10">
      <c r="A87" t="s">
        <v>997</v>
      </c>
      <c r="B87" t="s">
        <v>998</v>
      </c>
      <c r="C87" t="str">
        <f>"1/81"</f>
        <v>1/81</v>
      </c>
      <c r="D87" t="str">
        <f>"11/8582"</f>
        <v>11/8582</v>
      </c>
      <c r="E87">
        <v>9.9113613932854006E-2</v>
      </c>
      <c r="F87">
        <v>0.32689392688204699</v>
      </c>
      <c r="G87">
        <v>0.28970904895149202</v>
      </c>
      <c r="H87" t="s">
        <v>999</v>
      </c>
      <c r="I87">
        <v>1</v>
      </c>
      <c r="J87" t="str">
        <f t="shared" si="1"/>
        <v/>
      </c>
    </row>
    <row r="88" spans="1:10">
      <c r="A88" t="s">
        <v>420</v>
      </c>
      <c r="B88" t="s">
        <v>421</v>
      </c>
      <c r="C88" t="str">
        <f>"1/81"</f>
        <v>1/81</v>
      </c>
      <c r="D88" t="str">
        <f>"11/8582"</f>
        <v>11/8582</v>
      </c>
      <c r="E88">
        <v>9.9113613932854006E-2</v>
      </c>
      <c r="F88">
        <v>0.32689392688204699</v>
      </c>
      <c r="G88">
        <v>0.28970904895149202</v>
      </c>
      <c r="H88" t="s">
        <v>408</v>
      </c>
      <c r="I88">
        <v>1</v>
      </c>
      <c r="J88" t="str">
        <f t="shared" si="1"/>
        <v/>
      </c>
    </row>
    <row r="89" spans="1:10">
      <c r="A89" t="s">
        <v>422</v>
      </c>
      <c r="B89" t="s">
        <v>423</v>
      </c>
      <c r="C89" t="str">
        <f>"1/81"</f>
        <v>1/81</v>
      </c>
      <c r="D89" t="str">
        <f>"11/8582"</f>
        <v>11/8582</v>
      </c>
      <c r="E89">
        <v>9.9113613932854006E-2</v>
      </c>
      <c r="F89">
        <v>0.32689392688204699</v>
      </c>
      <c r="G89">
        <v>0.28970904895149202</v>
      </c>
      <c r="H89" t="s">
        <v>408</v>
      </c>
      <c r="I89">
        <v>1</v>
      </c>
      <c r="J89" t="str">
        <f t="shared" si="1"/>
        <v/>
      </c>
    </row>
    <row r="90" spans="1:10">
      <c r="A90" t="s">
        <v>707</v>
      </c>
      <c r="B90" t="s">
        <v>708</v>
      </c>
      <c r="C90" t="str">
        <f>"3/81"</f>
        <v>3/81</v>
      </c>
      <c r="D90" t="str">
        <f>"118/8582"</f>
        <v>118/8582</v>
      </c>
      <c r="E90">
        <v>0.100236323810559</v>
      </c>
      <c r="F90">
        <v>0.32689392688204699</v>
      </c>
      <c r="G90">
        <v>0.28970904895149202</v>
      </c>
      <c r="H90" t="s">
        <v>1000</v>
      </c>
      <c r="I90">
        <v>3</v>
      </c>
      <c r="J90" t="str">
        <f t="shared" si="1"/>
        <v/>
      </c>
    </row>
    <row r="91" spans="1:10">
      <c r="A91" t="s">
        <v>307</v>
      </c>
      <c r="B91" t="s">
        <v>308</v>
      </c>
      <c r="C91" t="str">
        <f>"2/81"</f>
        <v>2/81</v>
      </c>
      <c r="D91" t="str">
        <f>"57/8582"</f>
        <v>57/8582</v>
      </c>
      <c r="E91">
        <v>0.100744932916247</v>
      </c>
      <c r="F91">
        <v>0.32689392688204699</v>
      </c>
      <c r="G91">
        <v>0.28970904895149202</v>
      </c>
      <c r="H91" t="s">
        <v>269</v>
      </c>
      <c r="I91">
        <v>2</v>
      </c>
      <c r="J91" t="str">
        <f t="shared" si="1"/>
        <v/>
      </c>
    </row>
    <row r="92" spans="1:10">
      <c r="A92" t="s">
        <v>309</v>
      </c>
      <c r="B92" t="s">
        <v>310</v>
      </c>
      <c r="C92" t="str">
        <f>"2/81"</f>
        <v>2/81</v>
      </c>
      <c r="D92" t="str">
        <f>"57/8582"</f>
        <v>57/8582</v>
      </c>
      <c r="E92">
        <v>0.100744932916247</v>
      </c>
      <c r="F92">
        <v>0.32689392688204699</v>
      </c>
      <c r="G92">
        <v>0.28970904895149202</v>
      </c>
      <c r="H92" t="s">
        <v>269</v>
      </c>
      <c r="I92">
        <v>2</v>
      </c>
      <c r="J92" t="str">
        <f t="shared" si="1"/>
        <v/>
      </c>
    </row>
    <row r="93" spans="1:10">
      <c r="A93" t="s">
        <v>311</v>
      </c>
      <c r="B93" t="s">
        <v>312</v>
      </c>
      <c r="C93" t="str">
        <f>"2/81"</f>
        <v>2/81</v>
      </c>
      <c r="D93" t="str">
        <f>"57/8582"</f>
        <v>57/8582</v>
      </c>
      <c r="E93">
        <v>0.100744932916247</v>
      </c>
      <c r="F93">
        <v>0.32689392688204699</v>
      </c>
      <c r="G93">
        <v>0.28970904895149202</v>
      </c>
      <c r="H93" t="s">
        <v>269</v>
      </c>
      <c r="I93">
        <v>2</v>
      </c>
      <c r="J93" t="str">
        <f t="shared" si="1"/>
        <v/>
      </c>
    </row>
    <row r="94" spans="1:10">
      <c r="A94" t="s">
        <v>313</v>
      </c>
      <c r="B94" t="s">
        <v>314</v>
      </c>
      <c r="C94" t="str">
        <f>"2/81"</f>
        <v>2/81</v>
      </c>
      <c r="D94" t="str">
        <f>"57/8582"</f>
        <v>57/8582</v>
      </c>
      <c r="E94">
        <v>0.100744932916247</v>
      </c>
      <c r="F94">
        <v>0.32689392688204699</v>
      </c>
      <c r="G94">
        <v>0.28970904895149202</v>
      </c>
      <c r="H94" t="s">
        <v>269</v>
      </c>
      <c r="I94">
        <v>2</v>
      </c>
      <c r="J94" t="str">
        <f t="shared" si="1"/>
        <v/>
      </c>
    </row>
    <row r="95" spans="1:10">
      <c r="A95" t="s">
        <v>250</v>
      </c>
      <c r="B95" t="s">
        <v>251</v>
      </c>
      <c r="C95" t="str">
        <f>"3/81"</f>
        <v>3/81</v>
      </c>
      <c r="D95" t="str">
        <f>"119/8582"</f>
        <v>119/8582</v>
      </c>
      <c r="E95">
        <v>0.10216104726941599</v>
      </c>
      <c r="F95">
        <v>0.32689392688204699</v>
      </c>
      <c r="G95">
        <v>0.28970904895149202</v>
      </c>
      <c r="H95" t="s">
        <v>1001</v>
      </c>
      <c r="I95">
        <v>3</v>
      </c>
      <c r="J95" t="str">
        <f t="shared" si="1"/>
        <v/>
      </c>
    </row>
    <row r="96" spans="1:10">
      <c r="A96" t="s">
        <v>315</v>
      </c>
      <c r="B96" t="s">
        <v>316</v>
      </c>
      <c r="C96" t="str">
        <f>"2/81"</f>
        <v>2/81</v>
      </c>
      <c r="D96" t="str">
        <f>"59/8582"</f>
        <v>59/8582</v>
      </c>
      <c r="E96">
        <v>0.106734796116166</v>
      </c>
      <c r="F96">
        <v>0.32689392688204699</v>
      </c>
      <c r="G96">
        <v>0.28970904895149202</v>
      </c>
      <c r="H96" t="s">
        <v>269</v>
      </c>
      <c r="I96">
        <v>2</v>
      </c>
      <c r="J96" t="str">
        <f t="shared" si="1"/>
        <v/>
      </c>
    </row>
    <row r="97" spans="1:10">
      <c r="A97" t="s">
        <v>424</v>
      </c>
      <c r="B97" t="s">
        <v>425</v>
      </c>
      <c r="C97" t="str">
        <f>"1/81"</f>
        <v>1/81</v>
      </c>
      <c r="D97" t="str">
        <f>"12/8582"</f>
        <v>12/8582</v>
      </c>
      <c r="E97">
        <v>0.10762741597129</v>
      </c>
      <c r="F97">
        <v>0.32689392688204699</v>
      </c>
      <c r="G97">
        <v>0.28970904895149202</v>
      </c>
      <c r="H97" t="s">
        <v>426</v>
      </c>
      <c r="I97">
        <v>1</v>
      </c>
      <c r="J97" t="str">
        <f t="shared" si="1"/>
        <v/>
      </c>
    </row>
    <row r="98" spans="1:10">
      <c r="A98" t="s">
        <v>1002</v>
      </c>
      <c r="B98" t="s">
        <v>1003</v>
      </c>
      <c r="C98" t="str">
        <f>"1/81"</f>
        <v>1/81</v>
      </c>
      <c r="D98" t="str">
        <f>"12/8582"</f>
        <v>12/8582</v>
      </c>
      <c r="E98">
        <v>0.10762741597129</v>
      </c>
      <c r="F98">
        <v>0.32689392688204699</v>
      </c>
      <c r="G98">
        <v>0.28970904895149202</v>
      </c>
      <c r="H98" t="s">
        <v>1004</v>
      </c>
      <c r="I98">
        <v>1</v>
      </c>
      <c r="J98" t="str">
        <f t="shared" si="1"/>
        <v/>
      </c>
    </row>
    <row r="99" spans="1:10">
      <c r="A99" t="s">
        <v>436</v>
      </c>
      <c r="B99" t="s">
        <v>437</v>
      </c>
      <c r="C99" t="str">
        <f>"1/81"</f>
        <v>1/81</v>
      </c>
      <c r="D99" t="str">
        <f>"12/8582"</f>
        <v>12/8582</v>
      </c>
      <c r="E99">
        <v>0.10762741597129</v>
      </c>
      <c r="F99">
        <v>0.32689392688204699</v>
      </c>
      <c r="G99">
        <v>0.28970904895149202</v>
      </c>
      <c r="H99" t="s">
        <v>438</v>
      </c>
      <c r="I99">
        <v>1</v>
      </c>
      <c r="J99" t="str">
        <f t="shared" si="1"/>
        <v/>
      </c>
    </row>
    <row r="100" spans="1:10">
      <c r="A100" t="s">
        <v>319</v>
      </c>
      <c r="B100" t="s">
        <v>320</v>
      </c>
      <c r="C100" t="str">
        <f>"2/81"</f>
        <v>2/81</v>
      </c>
      <c r="D100" t="str">
        <f>"60/8582"</f>
        <v>60/8582</v>
      </c>
      <c r="E100">
        <v>0.10976532057254</v>
      </c>
      <c r="F100">
        <v>0.32689392688204699</v>
      </c>
      <c r="G100">
        <v>0.28970904895149202</v>
      </c>
      <c r="H100" t="s">
        <v>269</v>
      </c>
      <c r="I100">
        <v>2</v>
      </c>
      <c r="J100" t="str">
        <f t="shared" si="1"/>
        <v/>
      </c>
    </row>
    <row r="101" spans="1:10">
      <c r="A101" t="s">
        <v>1005</v>
      </c>
      <c r="B101" t="s">
        <v>1006</v>
      </c>
      <c r="C101" t="str">
        <f>"2/81"</f>
        <v>2/81</v>
      </c>
      <c r="D101" t="str">
        <f>"61/8582"</f>
        <v>61/8582</v>
      </c>
      <c r="E101">
        <v>0.112818640353268</v>
      </c>
      <c r="F101">
        <v>0.32689392688204699</v>
      </c>
      <c r="G101">
        <v>0.28970904895149202</v>
      </c>
      <c r="H101" t="s">
        <v>977</v>
      </c>
      <c r="I101">
        <v>2</v>
      </c>
      <c r="J101" t="str">
        <f t="shared" si="1"/>
        <v/>
      </c>
    </row>
    <row r="102" spans="1:10">
      <c r="A102" t="s">
        <v>321</v>
      </c>
      <c r="B102" t="s">
        <v>322</v>
      </c>
      <c r="C102" t="str">
        <f>"2/81"</f>
        <v>2/81</v>
      </c>
      <c r="D102" t="str">
        <f>"62/8582"</f>
        <v>62/8582</v>
      </c>
      <c r="E102">
        <v>0.11589406902150499</v>
      </c>
      <c r="F102">
        <v>0.32689392688204699</v>
      </c>
      <c r="G102">
        <v>0.28970904895149202</v>
      </c>
      <c r="H102" t="s">
        <v>269</v>
      </c>
      <c r="I102">
        <v>2</v>
      </c>
      <c r="J102" t="str">
        <f t="shared" si="1"/>
        <v/>
      </c>
    </row>
    <row r="103" spans="1:10">
      <c r="A103" t="s">
        <v>447</v>
      </c>
      <c r="B103" t="s">
        <v>448</v>
      </c>
      <c r="C103" t="str">
        <f>"1/81"</f>
        <v>1/81</v>
      </c>
      <c r="D103" t="str">
        <f>"13/8582"</f>
        <v>13/8582</v>
      </c>
      <c r="E103">
        <v>0.116061742611468</v>
      </c>
      <c r="F103">
        <v>0.32689392688204699</v>
      </c>
      <c r="G103">
        <v>0.28970904895149202</v>
      </c>
      <c r="H103" t="s">
        <v>449</v>
      </c>
      <c r="I103">
        <v>1</v>
      </c>
      <c r="J103" t="str">
        <f t="shared" si="1"/>
        <v/>
      </c>
    </row>
    <row r="104" spans="1:10">
      <c r="A104" t="s">
        <v>1007</v>
      </c>
      <c r="B104" t="s">
        <v>1008</v>
      </c>
      <c r="C104" t="str">
        <f>"1/81"</f>
        <v>1/81</v>
      </c>
      <c r="D104" t="str">
        <f>"13/8582"</f>
        <v>13/8582</v>
      </c>
      <c r="E104">
        <v>0.116061742611468</v>
      </c>
      <c r="F104">
        <v>0.32689392688204699</v>
      </c>
      <c r="G104">
        <v>0.28970904895149202</v>
      </c>
      <c r="H104" t="s">
        <v>1009</v>
      </c>
      <c r="I104">
        <v>1</v>
      </c>
      <c r="J104" t="str">
        <f t="shared" si="1"/>
        <v/>
      </c>
    </row>
    <row r="105" spans="1:10">
      <c r="A105" t="s">
        <v>323</v>
      </c>
      <c r="B105" t="s">
        <v>324</v>
      </c>
      <c r="C105" t="str">
        <f>"2/81"</f>
        <v>2/81</v>
      </c>
      <c r="D105" t="str">
        <f>"63/8582"</f>
        <v>63/8582</v>
      </c>
      <c r="E105">
        <v>0.118990930774165</v>
      </c>
      <c r="F105">
        <v>0.32689392688204699</v>
      </c>
      <c r="G105">
        <v>0.28970904895149202</v>
      </c>
      <c r="H105" t="s">
        <v>269</v>
      </c>
      <c r="I105">
        <v>2</v>
      </c>
      <c r="J105" t="str">
        <f t="shared" si="1"/>
        <v/>
      </c>
    </row>
    <row r="106" spans="1:10">
      <c r="A106" t="s">
        <v>328</v>
      </c>
      <c r="B106" t="s">
        <v>329</v>
      </c>
      <c r="C106" t="str">
        <f>"2/81"</f>
        <v>2/81</v>
      </c>
      <c r="D106" t="str">
        <f>"63/8582"</f>
        <v>63/8582</v>
      </c>
      <c r="E106">
        <v>0.118990930774165</v>
      </c>
      <c r="F106">
        <v>0.32689392688204699</v>
      </c>
      <c r="G106">
        <v>0.28970904895149202</v>
      </c>
      <c r="H106" t="s">
        <v>269</v>
      </c>
      <c r="I106">
        <v>2</v>
      </c>
      <c r="J106" t="str">
        <f t="shared" si="1"/>
        <v/>
      </c>
    </row>
    <row r="107" spans="1:10">
      <c r="A107" t="s">
        <v>330</v>
      </c>
      <c r="B107" t="s">
        <v>331</v>
      </c>
      <c r="C107" t="str">
        <f>"2/81"</f>
        <v>2/81</v>
      </c>
      <c r="D107" t="str">
        <f>"63/8582"</f>
        <v>63/8582</v>
      </c>
      <c r="E107">
        <v>0.118990930774165</v>
      </c>
      <c r="F107">
        <v>0.32689392688204699</v>
      </c>
      <c r="G107">
        <v>0.28970904895149202</v>
      </c>
      <c r="H107" t="s">
        <v>269</v>
      </c>
      <c r="I107">
        <v>2</v>
      </c>
      <c r="J107" t="str">
        <f t="shared" si="1"/>
        <v/>
      </c>
    </row>
    <row r="108" spans="1:10">
      <c r="A108" t="s">
        <v>929</v>
      </c>
      <c r="B108" t="s">
        <v>930</v>
      </c>
      <c r="C108" t="str">
        <f>"4/81"</f>
        <v>4/81</v>
      </c>
      <c r="D108" t="str">
        <f>"201/8582"</f>
        <v>201/8582</v>
      </c>
      <c r="E108">
        <v>0.121641456990253</v>
      </c>
      <c r="F108">
        <v>0.32689392688204699</v>
      </c>
      <c r="G108">
        <v>0.28970904895149202</v>
      </c>
      <c r="H108" t="s">
        <v>1010</v>
      </c>
      <c r="I108">
        <v>4</v>
      </c>
      <c r="J108" t="str">
        <f t="shared" si="1"/>
        <v/>
      </c>
    </row>
    <row r="109" spans="1:10">
      <c r="A109" t="s">
        <v>332</v>
      </c>
      <c r="B109" t="s">
        <v>333</v>
      </c>
      <c r="C109" t="str">
        <f>"2/81"</f>
        <v>2/81</v>
      </c>
      <c r="D109" t="str">
        <f>"64/8582"</f>
        <v>64/8582</v>
      </c>
      <c r="E109">
        <v>0.12210856030649</v>
      </c>
      <c r="F109">
        <v>0.32689392688204699</v>
      </c>
      <c r="G109">
        <v>0.28970904895149202</v>
      </c>
      <c r="H109" t="s">
        <v>269</v>
      </c>
      <c r="I109">
        <v>2</v>
      </c>
      <c r="J109" t="str">
        <f t="shared" si="1"/>
        <v/>
      </c>
    </row>
    <row r="110" spans="1:10">
      <c r="A110" t="s">
        <v>334</v>
      </c>
      <c r="B110" t="s">
        <v>335</v>
      </c>
      <c r="C110" t="str">
        <f>"2/81"</f>
        <v>2/81</v>
      </c>
      <c r="D110" t="str">
        <f>"64/8582"</f>
        <v>64/8582</v>
      </c>
      <c r="E110">
        <v>0.12210856030649</v>
      </c>
      <c r="F110">
        <v>0.32689392688204699</v>
      </c>
      <c r="G110">
        <v>0.28970904895149202</v>
      </c>
      <c r="H110" t="s">
        <v>269</v>
      </c>
      <c r="I110">
        <v>2</v>
      </c>
      <c r="J110" t="str">
        <f t="shared" si="1"/>
        <v/>
      </c>
    </row>
    <row r="111" spans="1:10">
      <c r="A111" t="s">
        <v>336</v>
      </c>
      <c r="B111" t="s">
        <v>337</v>
      </c>
      <c r="C111" t="str">
        <f>"2/81"</f>
        <v>2/81</v>
      </c>
      <c r="D111" t="str">
        <f>"64/8582"</f>
        <v>64/8582</v>
      </c>
      <c r="E111">
        <v>0.12210856030649</v>
      </c>
      <c r="F111">
        <v>0.32689392688204699</v>
      </c>
      <c r="G111">
        <v>0.28970904895149202</v>
      </c>
      <c r="H111" t="s">
        <v>269</v>
      </c>
      <c r="I111">
        <v>2</v>
      </c>
      <c r="J111" t="str">
        <f t="shared" si="1"/>
        <v/>
      </c>
    </row>
    <row r="112" spans="1:10">
      <c r="A112" t="s">
        <v>1011</v>
      </c>
      <c r="B112" t="s">
        <v>1012</v>
      </c>
      <c r="C112" t="str">
        <f>"1/81"</f>
        <v>1/81</v>
      </c>
      <c r="D112" t="str">
        <f>"14/8582"</f>
        <v>14/8582</v>
      </c>
      <c r="E112">
        <v>0.12441732655924199</v>
      </c>
      <c r="F112">
        <v>0.32689392688204699</v>
      </c>
      <c r="G112">
        <v>0.28970904895149202</v>
      </c>
      <c r="H112" t="s">
        <v>989</v>
      </c>
      <c r="I112">
        <v>1</v>
      </c>
      <c r="J112" t="str">
        <f t="shared" si="1"/>
        <v/>
      </c>
    </row>
    <row r="113" spans="1:10">
      <c r="A113" t="s">
        <v>159</v>
      </c>
      <c r="B113" t="s">
        <v>160</v>
      </c>
      <c r="C113" t="str">
        <f>"2/81"</f>
        <v>2/81</v>
      </c>
      <c r="D113" t="str">
        <f>"66/8582"</f>
        <v>66/8582</v>
      </c>
      <c r="E113">
        <v>0.12840351318107701</v>
      </c>
      <c r="F113">
        <v>0.32689392688204699</v>
      </c>
      <c r="G113">
        <v>0.28970904895149202</v>
      </c>
      <c r="H113" t="s">
        <v>269</v>
      </c>
      <c r="I113">
        <v>2</v>
      </c>
      <c r="J113" t="str">
        <f t="shared" si="1"/>
        <v/>
      </c>
    </row>
    <row r="114" spans="1:10">
      <c r="A114" t="s">
        <v>338</v>
      </c>
      <c r="B114" t="s">
        <v>339</v>
      </c>
      <c r="C114" t="str">
        <f>"2/81"</f>
        <v>2/81</v>
      </c>
      <c r="D114" t="str">
        <f>"66/8582"</f>
        <v>66/8582</v>
      </c>
      <c r="E114">
        <v>0.12840351318107701</v>
      </c>
      <c r="F114">
        <v>0.32689392688204699</v>
      </c>
      <c r="G114">
        <v>0.28970904895149202</v>
      </c>
      <c r="H114" t="s">
        <v>269</v>
      </c>
      <c r="I114">
        <v>2</v>
      </c>
      <c r="J114" t="str">
        <f t="shared" si="1"/>
        <v/>
      </c>
    </row>
    <row r="115" spans="1:10">
      <c r="A115" t="s">
        <v>340</v>
      </c>
      <c r="B115" t="s">
        <v>341</v>
      </c>
      <c r="C115" t="str">
        <f>"2/81"</f>
        <v>2/81</v>
      </c>
      <c r="D115" t="str">
        <f>"66/8582"</f>
        <v>66/8582</v>
      </c>
      <c r="E115">
        <v>0.12840351318107701</v>
      </c>
      <c r="F115">
        <v>0.32689392688204699</v>
      </c>
      <c r="G115">
        <v>0.28970904895149202</v>
      </c>
      <c r="H115" t="s">
        <v>269</v>
      </c>
      <c r="I115">
        <v>2</v>
      </c>
      <c r="J115" t="str">
        <f t="shared" si="1"/>
        <v/>
      </c>
    </row>
    <row r="116" spans="1:10">
      <c r="A116" t="s">
        <v>196</v>
      </c>
      <c r="B116" t="s">
        <v>197</v>
      </c>
      <c r="C116" t="str">
        <f>"5/81"</f>
        <v>5/81</v>
      </c>
      <c r="D116" t="str">
        <f>"285/8582"</f>
        <v>285/8582</v>
      </c>
      <c r="E116">
        <v>0.13134281866113301</v>
      </c>
      <c r="F116">
        <v>0.32689392688204699</v>
      </c>
      <c r="G116">
        <v>0.28970904895149202</v>
      </c>
      <c r="H116" t="s">
        <v>1013</v>
      </c>
      <c r="I116">
        <v>5</v>
      </c>
      <c r="J116" t="str">
        <f t="shared" si="1"/>
        <v/>
      </c>
    </row>
    <row r="117" spans="1:10">
      <c r="A117" t="s">
        <v>342</v>
      </c>
      <c r="B117" t="s">
        <v>343</v>
      </c>
      <c r="C117" t="str">
        <f>"2/81"</f>
        <v>2/81</v>
      </c>
      <c r="D117" t="str">
        <f>"67/8582"</f>
        <v>67/8582</v>
      </c>
      <c r="E117">
        <v>0.131579557208343</v>
      </c>
      <c r="F117">
        <v>0.32689392688204699</v>
      </c>
      <c r="G117">
        <v>0.28970904895149202</v>
      </c>
      <c r="H117" t="s">
        <v>269</v>
      </c>
      <c r="I117">
        <v>2</v>
      </c>
      <c r="J117" t="str">
        <f t="shared" si="1"/>
        <v/>
      </c>
    </row>
    <row r="118" spans="1:10">
      <c r="A118" t="s">
        <v>459</v>
      </c>
      <c r="B118" t="s">
        <v>460</v>
      </c>
      <c r="C118" t="str">
        <f>"1/81"</f>
        <v>1/81</v>
      </c>
      <c r="D118" t="str">
        <f>"15/8582"</f>
        <v>15/8582</v>
      </c>
      <c r="E118">
        <v>0.132694893850173</v>
      </c>
      <c r="F118">
        <v>0.32689392688204699</v>
      </c>
      <c r="G118">
        <v>0.28970904895149202</v>
      </c>
      <c r="H118" t="s">
        <v>395</v>
      </c>
      <c r="I118">
        <v>1</v>
      </c>
      <c r="J118" t="str">
        <f t="shared" si="1"/>
        <v/>
      </c>
    </row>
    <row r="119" spans="1:10">
      <c r="A119" t="s">
        <v>1014</v>
      </c>
      <c r="B119" t="s">
        <v>1015</v>
      </c>
      <c r="C119" t="str">
        <f>"1/81"</f>
        <v>1/81</v>
      </c>
      <c r="D119" t="str">
        <f>"15/8582"</f>
        <v>15/8582</v>
      </c>
      <c r="E119">
        <v>0.132694893850173</v>
      </c>
      <c r="F119">
        <v>0.32689392688204699</v>
      </c>
      <c r="G119">
        <v>0.28970904895149202</v>
      </c>
      <c r="H119" t="s">
        <v>1016</v>
      </c>
      <c r="I119">
        <v>1</v>
      </c>
      <c r="J119" t="str">
        <f t="shared" si="1"/>
        <v/>
      </c>
    </row>
    <row r="120" spans="1:10">
      <c r="A120" t="s">
        <v>461</v>
      </c>
      <c r="B120" t="s">
        <v>462</v>
      </c>
      <c r="C120" t="str">
        <f>"1/81"</f>
        <v>1/81</v>
      </c>
      <c r="D120" t="str">
        <f>"15/8582"</f>
        <v>15/8582</v>
      </c>
      <c r="E120">
        <v>0.132694893850173</v>
      </c>
      <c r="F120">
        <v>0.32689392688204699</v>
      </c>
      <c r="G120">
        <v>0.28970904895149202</v>
      </c>
      <c r="H120" t="s">
        <v>463</v>
      </c>
      <c r="I120">
        <v>1</v>
      </c>
      <c r="J120" t="str">
        <f t="shared" si="1"/>
        <v/>
      </c>
    </row>
    <row r="121" spans="1:10">
      <c r="A121" t="s">
        <v>763</v>
      </c>
      <c r="B121" t="s">
        <v>764</v>
      </c>
      <c r="C121" t="str">
        <f>"3/81"</f>
        <v>3/81</v>
      </c>
      <c r="D121" t="str">
        <f>"134/8582"</f>
        <v>134/8582</v>
      </c>
      <c r="E121">
        <v>0.13272080594326799</v>
      </c>
      <c r="F121">
        <v>0.32689392688204699</v>
      </c>
      <c r="G121">
        <v>0.28970904895149202</v>
      </c>
      <c r="H121" t="s">
        <v>1017</v>
      </c>
      <c r="I121">
        <v>3</v>
      </c>
      <c r="J121" t="str">
        <f t="shared" si="1"/>
        <v/>
      </c>
    </row>
    <row r="122" spans="1:10">
      <c r="A122" t="s">
        <v>344</v>
      </c>
      <c r="B122" t="s">
        <v>345</v>
      </c>
      <c r="C122" t="str">
        <f>"2/81"</f>
        <v>2/81</v>
      </c>
      <c r="D122" t="str">
        <f>"68/8582"</f>
        <v>68/8582</v>
      </c>
      <c r="E122">
        <v>0.13477381012519099</v>
      </c>
      <c r="F122">
        <v>0.32689392688204699</v>
      </c>
      <c r="G122">
        <v>0.28970904895149202</v>
      </c>
      <c r="H122" t="s">
        <v>269</v>
      </c>
      <c r="I122">
        <v>2</v>
      </c>
      <c r="J122" t="str">
        <f t="shared" si="1"/>
        <v/>
      </c>
    </row>
    <row r="123" spans="1:10">
      <c r="A123" t="s">
        <v>346</v>
      </c>
      <c r="B123" t="s">
        <v>347</v>
      </c>
      <c r="C123" t="str">
        <f>"2/81"</f>
        <v>2/81</v>
      </c>
      <c r="D123" t="str">
        <f>"68/8582"</f>
        <v>68/8582</v>
      </c>
      <c r="E123">
        <v>0.13477381012519099</v>
      </c>
      <c r="F123">
        <v>0.32689392688204699</v>
      </c>
      <c r="G123">
        <v>0.28970904895149202</v>
      </c>
      <c r="H123" t="s">
        <v>269</v>
      </c>
      <c r="I123">
        <v>2</v>
      </c>
      <c r="J123" t="str">
        <f t="shared" si="1"/>
        <v/>
      </c>
    </row>
    <row r="124" spans="1:10">
      <c r="A124" t="s">
        <v>766</v>
      </c>
      <c r="B124" t="s">
        <v>767</v>
      </c>
      <c r="C124" t="str">
        <f>"3/81"</f>
        <v>3/81</v>
      </c>
      <c r="D124" t="str">
        <f>"135/8582"</f>
        <v>135/8582</v>
      </c>
      <c r="E124">
        <v>0.134863001788493</v>
      </c>
      <c r="F124">
        <v>0.32689392688204699</v>
      </c>
      <c r="G124">
        <v>0.28970904895149202</v>
      </c>
      <c r="H124" t="s">
        <v>1018</v>
      </c>
      <c r="I124">
        <v>3</v>
      </c>
      <c r="J124" t="str">
        <f t="shared" si="1"/>
        <v/>
      </c>
    </row>
    <row r="125" spans="1:10">
      <c r="A125" t="s">
        <v>1019</v>
      </c>
      <c r="B125" t="s">
        <v>1020</v>
      </c>
      <c r="C125" t="str">
        <f>"1/81"</f>
        <v>1/81</v>
      </c>
      <c r="D125" t="str">
        <f>"16/8582"</f>
        <v>16/8582</v>
      </c>
      <c r="E125">
        <v>0.140895163909487</v>
      </c>
      <c r="F125">
        <v>0.32689392688204699</v>
      </c>
      <c r="G125">
        <v>0.28970904895149202</v>
      </c>
      <c r="H125" t="s">
        <v>1021</v>
      </c>
      <c r="I125">
        <v>1</v>
      </c>
      <c r="J125" t="str">
        <f t="shared" si="1"/>
        <v/>
      </c>
    </row>
    <row r="126" spans="1:10">
      <c r="A126" t="s">
        <v>1022</v>
      </c>
      <c r="B126" t="s">
        <v>1023</v>
      </c>
      <c r="C126" t="str">
        <f>"1/81"</f>
        <v>1/81</v>
      </c>
      <c r="D126" t="str">
        <f>"16/8582"</f>
        <v>16/8582</v>
      </c>
      <c r="E126">
        <v>0.140895163909487</v>
      </c>
      <c r="F126">
        <v>0.32689392688204699</v>
      </c>
      <c r="G126">
        <v>0.28970904895149202</v>
      </c>
      <c r="H126" t="s">
        <v>1024</v>
      </c>
      <c r="I126">
        <v>1</v>
      </c>
      <c r="J126" t="str">
        <f t="shared" si="1"/>
        <v/>
      </c>
    </row>
    <row r="127" spans="1:10">
      <c r="A127" t="s">
        <v>179</v>
      </c>
      <c r="B127" t="s">
        <v>180</v>
      </c>
      <c r="C127" t="str">
        <f>"2/81"</f>
        <v>2/81</v>
      </c>
      <c r="D127" t="str">
        <f>"70/8582"</f>
        <v>70/8582</v>
      </c>
      <c r="E127">
        <v>0.14121449318336199</v>
      </c>
      <c r="F127">
        <v>0.32689392688204699</v>
      </c>
      <c r="G127">
        <v>0.28970904895149202</v>
      </c>
      <c r="H127" t="s">
        <v>269</v>
      </c>
      <c r="I127">
        <v>2</v>
      </c>
      <c r="J127" t="str">
        <f t="shared" si="1"/>
        <v/>
      </c>
    </row>
    <row r="128" spans="1:10">
      <c r="A128" t="s">
        <v>348</v>
      </c>
      <c r="B128" t="s">
        <v>349</v>
      </c>
      <c r="C128" t="str">
        <f>"2/81"</f>
        <v>2/81</v>
      </c>
      <c r="D128" t="str">
        <f>"70/8582"</f>
        <v>70/8582</v>
      </c>
      <c r="E128">
        <v>0.14121449318336199</v>
      </c>
      <c r="F128">
        <v>0.32689392688204699</v>
      </c>
      <c r="G128">
        <v>0.28970904895149202</v>
      </c>
      <c r="H128" t="s">
        <v>269</v>
      </c>
      <c r="I128">
        <v>2</v>
      </c>
      <c r="J128" t="str">
        <f t="shared" si="1"/>
        <v/>
      </c>
    </row>
    <row r="129" spans="1:10">
      <c r="A129" t="s">
        <v>350</v>
      </c>
      <c r="B129" t="s">
        <v>351</v>
      </c>
      <c r="C129" t="str">
        <f>"2/81"</f>
        <v>2/81</v>
      </c>
      <c r="D129" t="str">
        <f>"70/8582"</f>
        <v>70/8582</v>
      </c>
      <c r="E129">
        <v>0.14121449318336199</v>
      </c>
      <c r="F129">
        <v>0.32689392688204699</v>
      </c>
      <c r="G129">
        <v>0.28970904895149202</v>
      </c>
      <c r="H129" t="s">
        <v>269</v>
      </c>
      <c r="I129">
        <v>2</v>
      </c>
      <c r="J129" t="str">
        <f t="shared" si="1"/>
        <v/>
      </c>
    </row>
    <row r="130" spans="1:10">
      <c r="A130" t="s">
        <v>255</v>
      </c>
      <c r="B130" t="s">
        <v>256</v>
      </c>
      <c r="C130" t="str">
        <f>"3/81"</f>
        <v>3/81</v>
      </c>
      <c r="D130" t="str">
        <f>"139/8582"</f>
        <v>139/8582</v>
      </c>
      <c r="E130">
        <v>0.14355140164642599</v>
      </c>
      <c r="F130">
        <v>0.32689392688204699</v>
      </c>
      <c r="G130">
        <v>0.28970904895149202</v>
      </c>
      <c r="H130" t="s">
        <v>973</v>
      </c>
      <c r="I130">
        <v>3</v>
      </c>
      <c r="J130" t="str">
        <f t="shared" ref="J130:J193" si="5">IF(F130&lt;0.05,"*","")</f>
        <v/>
      </c>
    </row>
    <row r="131" spans="1:10">
      <c r="A131" t="s">
        <v>1025</v>
      </c>
      <c r="B131" t="s">
        <v>1026</v>
      </c>
      <c r="C131" t="str">
        <f>"2/81"</f>
        <v>2/81</v>
      </c>
      <c r="D131" t="str">
        <f>"71/8582"</f>
        <v>71/8582</v>
      </c>
      <c r="E131">
        <v>0.14445972277249</v>
      </c>
      <c r="F131">
        <v>0.32689392688204699</v>
      </c>
      <c r="G131">
        <v>0.28970904895149202</v>
      </c>
      <c r="H131" t="s">
        <v>977</v>
      </c>
      <c r="I131">
        <v>2</v>
      </c>
      <c r="J131" t="str">
        <f t="shared" si="5"/>
        <v/>
      </c>
    </row>
    <row r="132" spans="1:10">
      <c r="A132" t="s">
        <v>352</v>
      </c>
      <c r="B132" t="s">
        <v>353</v>
      </c>
      <c r="C132" t="str">
        <f>"2/81"</f>
        <v>2/81</v>
      </c>
      <c r="D132" t="str">
        <f>"72/8582"</f>
        <v>72/8582</v>
      </c>
      <c r="E132">
        <v>0.14772075989853301</v>
      </c>
      <c r="F132">
        <v>0.32689392688204699</v>
      </c>
      <c r="G132">
        <v>0.28970904895149202</v>
      </c>
      <c r="H132" t="s">
        <v>269</v>
      </c>
      <c r="I132">
        <v>2</v>
      </c>
      <c r="J132" t="str">
        <f t="shared" si="5"/>
        <v/>
      </c>
    </row>
    <row r="133" spans="1:10">
      <c r="A133" t="s">
        <v>1027</v>
      </c>
      <c r="B133" t="s">
        <v>1028</v>
      </c>
      <c r="C133" t="str">
        <f>"1/81"</f>
        <v>1/81</v>
      </c>
      <c r="D133" t="str">
        <f>"17/8582"</f>
        <v>17/8582</v>
      </c>
      <c r="E133">
        <v>0.14901884961148601</v>
      </c>
      <c r="F133">
        <v>0.32689392688204699</v>
      </c>
      <c r="G133">
        <v>0.28970904895149202</v>
      </c>
      <c r="H133" t="s">
        <v>1029</v>
      </c>
      <c r="I133">
        <v>1</v>
      </c>
      <c r="J133" t="str">
        <f t="shared" si="5"/>
        <v/>
      </c>
    </row>
    <row r="134" spans="1:10">
      <c r="A134" t="s">
        <v>486</v>
      </c>
      <c r="B134" t="s">
        <v>487</v>
      </c>
      <c r="C134" t="str">
        <f>"1/81"</f>
        <v>1/81</v>
      </c>
      <c r="D134" t="str">
        <f>"17/8582"</f>
        <v>17/8582</v>
      </c>
      <c r="E134">
        <v>0.14901884961148601</v>
      </c>
      <c r="F134">
        <v>0.32689392688204699</v>
      </c>
      <c r="G134">
        <v>0.28970904895149202</v>
      </c>
      <c r="H134" t="s">
        <v>488</v>
      </c>
      <c r="I134">
        <v>1</v>
      </c>
      <c r="J134" t="str">
        <f t="shared" si="5"/>
        <v/>
      </c>
    </row>
    <row r="135" spans="1:10">
      <c r="A135" t="s">
        <v>1030</v>
      </c>
      <c r="B135" t="s">
        <v>1031</v>
      </c>
      <c r="C135" t="str">
        <f>"1/81"</f>
        <v>1/81</v>
      </c>
      <c r="D135" t="str">
        <f>"17/8582"</f>
        <v>17/8582</v>
      </c>
      <c r="E135">
        <v>0.14901884961148601</v>
      </c>
      <c r="F135">
        <v>0.32689392688204699</v>
      </c>
      <c r="G135">
        <v>0.28970904895149202</v>
      </c>
      <c r="H135" t="s">
        <v>1032</v>
      </c>
      <c r="I135">
        <v>1</v>
      </c>
      <c r="J135" t="str">
        <f t="shared" si="5"/>
        <v/>
      </c>
    </row>
    <row r="136" spans="1:10">
      <c r="A136" t="s">
        <v>491</v>
      </c>
      <c r="B136" t="s">
        <v>492</v>
      </c>
      <c r="C136" t="str">
        <f>"1/81"</f>
        <v>1/81</v>
      </c>
      <c r="D136" t="str">
        <f>"17/8582"</f>
        <v>17/8582</v>
      </c>
      <c r="E136">
        <v>0.14901884961148601</v>
      </c>
      <c r="F136">
        <v>0.32689392688204699</v>
      </c>
      <c r="G136">
        <v>0.28970904895149202</v>
      </c>
      <c r="H136" t="s">
        <v>493</v>
      </c>
      <c r="I136">
        <v>1</v>
      </c>
      <c r="J136" t="str">
        <f t="shared" si="5"/>
        <v/>
      </c>
    </row>
    <row r="137" spans="1:10">
      <c r="A137" t="s">
        <v>356</v>
      </c>
      <c r="B137" t="s">
        <v>357</v>
      </c>
      <c r="C137" t="str">
        <f>"2/81"</f>
        <v>2/81</v>
      </c>
      <c r="D137" t="str">
        <f>"73/8582"</f>
        <v>73/8582</v>
      </c>
      <c r="E137">
        <v>0.15099702789922101</v>
      </c>
      <c r="F137">
        <v>0.32689392688204699</v>
      </c>
      <c r="G137">
        <v>0.28970904895149202</v>
      </c>
      <c r="H137" t="s">
        <v>269</v>
      </c>
      <c r="I137">
        <v>2</v>
      </c>
      <c r="J137" t="str">
        <f t="shared" si="5"/>
        <v/>
      </c>
    </row>
    <row r="138" spans="1:10">
      <c r="A138" t="s">
        <v>183</v>
      </c>
      <c r="B138" t="s">
        <v>184</v>
      </c>
      <c r="C138" t="str">
        <f>"2/81"</f>
        <v>2/81</v>
      </c>
      <c r="D138" t="str">
        <f>"73/8582"</f>
        <v>73/8582</v>
      </c>
      <c r="E138">
        <v>0.15099702789922101</v>
      </c>
      <c r="F138">
        <v>0.32689392688204699</v>
      </c>
      <c r="G138">
        <v>0.28970904895149202</v>
      </c>
      <c r="H138" t="s">
        <v>269</v>
      </c>
      <c r="I138">
        <v>2</v>
      </c>
      <c r="J138" t="str">
        <f t="shared" si="5"/>
        <v/>
      </c>
    </row>
    <row r="139" spans="1:10">
      <c r="A139" t="s">
        <v>358</v>
      </c>
      <c r="B139" t="s">
        <v>359</v>
      </c>
      <c r="C139" t="str">
        <f>"2/81"</f>
        <v>2/81</v>
      </c>
      <c r="D139" t="str">
        <f>"73/8582"</f>
        <v>73/8582</v>
      </c>
      <c r="E139">
        <v>0.15099702789922101</v>
      </c>
      <c r="F139">
        <v>0.32689392688204699</v>
      </c>
      <c r="G139">
        <v>0.28970904895149202</v>
      </c>
      <c r="H139" t="s">
        <v>269</v>
      </c>
      <c r="I139">
        <v>2</v>
      </c>
      <c r="J139" t="str">
        <f t="shared" si="5"/>
        <v/>
      </c>
    </row>
    <row r="140" spans="1:10">
      <c r="A140" t="s">
        <v>360</v>
      </c>
      <c r="B140" t="s">
        <v>361</v>
      </c>
      <c r="C140" t="str">
        <f>"2/81"</f>
        <v>2/81</v>
      </c>
      <c r="D140" t="str">
        <f>"74/8582"</f>
        <v>74/8582</v>
      </c>
      <c r="E140">
        <v>0.15428795933937001</v>
      </c>
      <c r="F140">
        <v>0.32689392688204699</v>
      </c>
      <c r="G140">
        <v>0.28970904895149202</v>
      </c>
      <c r="H140" t="s">
        <v>269</v>
      </c>
      <c r="I140">
        <v>2</v>
      </c>
      <c r="J140" t="str">
        <f t="shared" si="5"/>
        <v/>
      </c>
    </row>
    <row r="141" spans="1:10">
      <c r="A141" t="s">
        <v>362</v>
      </c>
      <c r="B141" t="s">
        <v>363</v>
      </c>
      <c r="C141" t="str">
        <f>"2/81"</f>
        <v>2/81</v>
      </c>
      <c r="D141" t="str">
        <f>"74/8582"</f>
        <v>74/8582</v>
      </c>
      <c r="E141">
        <v>0.15428795933937001</v>
      </c>
      <c r="F141">
        <v>0.32689392688204699</v>
      </c>
      <c r="G141">
        <v>0.28970904895149202</v>
      </c>
      <c r="H141" t="s">
        <v>269</v>
      </c>
      <c r="I141">
        <v>2</v>
      </c>
      <c r="J141" t="str">
        <f t="shared" si="5"/>
        <v/>
      </c>
    </row>
    <row r="142" spans="1:10">
      <c r="A142" t="s">
        <v>1033</v>
      </c>
      <c r="B142" t="s">
        <v>1034</v>
      </c>
      <c r="C142" t="str">
        <f>"1/81"</f>
        <v>1/81</v>
      </c>
      <c r="D142" t="str">
        <f>"18/8582"</f>
        <v>18/8582</v>
      </c>
      <c r="E142">
        <v>0.15706665733845299</v>
      </c>
      <c r="F142">
        <v>0.32689392688204699</v>
      </c>
      <c r="G142">
        <v>0.28970904895149202</v>
      </c>
      <c r="H142" t="s">
        <v>1032</v>
      </c>
      <c r="I142">
        <v>1</v>
      </c>
      <c r="J142" t="str">
        <f t="shared" si="5"/>
        <v/>
      </c>
    </row>
    <row r="143" spans="1:10">
      <c r="A143" t="s">
        <v>499</v>
      </c>
      <c r="B143" t="s">
        <v>500</v>
      </c>
      <c r="C143" t="str">
        <f>"1/81"</f>
        <v>1/81</v>
      </c>
      <c r="D143" t="str">
        <f>"18/8582"</f>
        <v>18/8582</v>
      </c>
      <c r="E143">
        <v>0.15706665733845299</v>
      </c>
      <c r="F143">
        <v>0.32689392688204699</v>
      </c>
      <c r="G143">
        <v>0.28970904895149202</v>
      </c>
      <c r="H143" t="s">
        <v>469</v>
      </c>
      <c r="I143">
        <v>1</v>
      </c>
      <c r="J143" t="str">
        <f t="shared" si="5"/>
        <v/>
      </c>
    </row>
    <row r="144" spans="1:10">
      <c r="A144" t="s">
        <v>364</v>
      </c>
      <c r="B144" t="s">
        <v>365</v>
      </c>
      <c r="C144" t="str">
        <f t="shared" ref="C144:C151" si="6">"2/81"</f>
        <v>2/81</v>
      </c>
      <c r="D144" t="str">
        <f>"75/8582"</f>
        <v>75/8582</v>
      </c>
      <c r="E144">
        <v>0.15759299589169801</v>
      </c>
      <c r="F144">
        <v>0.32689392688204699</v>
      </c>
      <c r="G144">
        <v>0.28970904895149202</v>
      </c>
      <c r="H144" t="s">
        <v>269</v>
      </c>
      <c r="I144">
        <v>2</v>
      </c>
      <c r="J144" t="str">
        <f t="shared" si="5"/>
        <v/>
      </c>
    </row>
    <row r="145" spans="1:10">
      <c r="A145" t="s">
        <v>185</v>
      </c>
      <c r="B145" t="s">
        <v>186</v>
      </c>
      <c r="C145" t="str">
        <f t="shared" si="6"/>
        <v>2/81</v>
      </c>
      <c r="D145" t="str">
        <f>"75/8582"</f>
        <v>75/8582</v>
      </c>
      <c r="E145">
        <v>0.15759299589169801</v>
      </c>
      <c r="F145">
        <v>0.32689392688204699</v>
      </c>
      <c r="G145">
        <v>0.28970904895149202</v>
      </c>
      <c r="H145" t="s">
        <v>269</v>
      </c>
      <c r="I145">
        <v>2</v>
      </c>
      <c r="J145" t="str">
        <f t="shared" si="5"/>
        <v/>
      </c>
    </row>
    <row r="146" spans="1:10">
      <c r="A146" t="s">
        <v>366</v>
      </c>
      <c r="B146" t="s">
        <v>367</v>
      </c>
      <c r="C146" t="str">
        <f t="shared" si="6"/>
        <v>2/81</v>
      </c>
      <c r="D146" t="str">
        <f>"76/8582"</f>
        <v>76/8582</v>
      </c>
      <c r="E146">
        <v>0.160911588219046</v>
      </c>
      <c r="F146">
        <v>0.32689392688204699</v>
      </c>
      <c r="G146">
        <v>0.28970904895149202</v>
      </c>
      <c r="H146" t="s">
        <v>269</v>
      </c>
      <c r="I146">
        <v>2</v>
      </c>
      <c r="J146" t="str">
        <f t="shared" si="5"/>
        <v/>
      </c>
    </row>
    <row r="147" spans="1:10">
      <c r="A147" t="s">
        <v>368</v>
      </c>
      <c r="B147" t="s">
        <v>369</v>
      </c>
      <c r="C147" t="str">
        <f t="shared" si="6"/>
        <v>2/81</v>
      </c>
      <c r="D147" t="str">
        <f>"76/8582"</f>
        <v>76/8582</v>
      </c>
      <c r="E147">
        <v>0.160911588219046</v>
      </c>
      <c r="F147">
        <v>0.32689392688204699</v>
      </c>
      <c r="G147">
        <v>0.28970904895149202</v>
      </c>
      <c r="H147" t="s">
        <v>269</v>
      </c>
      <c r="I147">
        <v>2</v>
      </c>
      <c r="J147" t="str">
        <f t="shared" si="5"/>
        <v/>
      </c>
    </row>
    <row r="148" spans="1:10">
      <c r="A148" t="s">
        <v>370</v>
      </c>
      <c r="B148" t="s">
        <v>371</v>
      </c>
      <c r="C148" t="str">
        <f t="shared" si="6"/>
        <v>2/81</v>
      </c>
      <c r="D148" t="str">
        <f>"77/8582"</f>
        <v>77/8582</v>
      </c>
      <c r="E148">
        <v>0.164243195857942</v>
      </c>
      <c r="F148">
        <v>0.32689392688204699</v>
      </c>
      <c r="G148">
        <v>0.28970904895149202</v>
      </c>
      <c r="H148" t="s">
        <v>269</v>
      </c>
      <c r="I148">
        <v>2</v>
      </c>
      <c r="J148" t="str">
        <f t="shared" si="5"/>
        <v/>
      </c>
    </row>
    <row r="149" spans="1:10">
      <c r="A149" t="s">
        <v>372</v>
      </c>
      <c r="B149" t="s">
        <v>373</v>
      </c>
      <c r="C149" t="str">
        <f t="shared" si="6"/>
        <v>2/81</v>
      </c>
      <c r="D149" t="str">
        <f>"77/8582"</f>
        <v>77/8582</v>
      </c>
      <c r="E149">
        <v>0.164243195857942</v>
      </c>
      <c r="F149">
        <v>0.32689392688204699</v>
      </c>
      <c r="G149">
        <v>0.28970904895149202</v>
      </c>
      <c r="H149" t="s">
        <v>269</v>
      </c>
      <c r="I149">
        <v>2</v>
      </c>
      <c r="J149" t="str">
        <f t="shared" si="5"/>
        <v/>
      </c>
    </row>
    <row r="150" spans="1:10">
      <c r="A150" t="s">
        <v>374</v>
      </c>
      <c r="B150" t="s">
        <v>375</v>
      </c>
      <c r="C150" t="str">
        <f t="shared" si="6"/>
        <v>2/81</v>
      </c>
      <c r="D150" t="str">
        <f>"77/8582"</f>
        <v>77/8582</v>
      </c>
      <c r="E150">
        <v>0.164243195857942</v>
      </c>
      <c r="F150">
        <v>0.32689392688204699</v>
      </c>
      <c r="G150">
        <v>0.28970904895149202</v>
      </c>
      <c r="H150" t="s">
        <v>269</v>
      </c>
      <c r="I150">
        <v>2</v>
      </c>
      <c r="J150" t="str">
        <f t="shared" si="5"/>
        <v/>
      </c>
    </row>
    <row r="151" spans="1:10">
      <c r="A151" t="s">
        <v>376</v>
      </c>
      <c r="B151" t="s">
        <v>377</v>
      </c>
      <c r="C151" t="str">
        <f t="shared" si="6"/>
        <v>2/81</v>
      </c>
      <c r="D151" t="str">
        <f>"77/8582"</f>
        <v>77/8582</v>
      </c>
      <c r="E151">
        <v>0.164243195857942</v>
      </c>
      <c r="F151">
        <v>0.32689392688204699</v>
      </c>
      <c r="G151">
        <v>0.28970904895149202</v>
      </c>
      <c r="H151" t="s">
        <v>269</v>
      </c>
      <c r="I151">
        <v>2</v>
      </c>
      <c r="J151" t="str">
        <f t="shared" si="5"/>
        <v/>
      </c>
    </row>
    <row r="152" spans="1:10">
      <c r="A152" t="s">
        <v>504</v>
      </c>
      <c r="B152" t="s">
        <v>505</v>
      </c>
      <c r="C152" t="str">
        <f>"1/81"</f>
        <v>1/81</v>
      </c>
      <c r="D152" t="str">
        <f>"19/8582"</f>
        <v>19/8582</v>
      </c>
      <c r="E152">
        <v>0.16503928703901199</v>
      </c>
      <c r="F152">
        <v>0.32689392688204699</v>
      </c>
      <c r="G152">
        <v>0.28970904895149202</v>
      </c>
      <c r="H152" t="s">
        <v>395</v>
      </c>
      <c r="I152">
        <v>1</v>
      </c>
      <c r="J152" t="str">
        <f t="shared" si="5"/>
        <v/>
      </c>
    </row>
    <row r="153" spans="1:10">
      <c r="A153" t="s">
        <v>506</v>
      </c>
      <c r="B153" t="s">
        <v>507</v>
      </c>
      <c r="C153" t="str">
        <f>"1/81"</f>
        <v>1/81</v>
      </c>
      <c r="D153" t="str">
        <f>"19/8582"</f>
        <v>19/8582</v>
      </c>
      <c r="E153">
        <v>0.16503928703901199</v>
      </c>
      <c r="F153">
        <v>0.32689392688204699</v>
      </c>
      <c r="G153">
        <v>0.28970904895149202</v>
      </c>
      <c r="H153" t="s">
        <v>508</v>
      </c>
      <c r="I153">
        <v>1</v>
      </c>
      <c r="J153" t="str">
        <f t="shared" si="5"/>
        <v/>
      </c>
    </row>
    <row r="154" spans="1:10">
      <c r="A154" t="s">
        <v>509</v>
      </c>
      <c r="B154" t="s">
        <v>510</v>
      </c>
      <c r="C154" t="str">
        <f>"1/81"</f>
        <v>1/81</v>
      </c>
      <c r="D154" t="str">
        <f>"19/8582"</f>
        <v>19/8582</v>
      </c>
      <c r="E154">
        <v>0.16503928703901199</v>
      </c>
      <c r="F154">
        <v>0.32689392688204699</v>
      </c>
      <c r="G154">
        <v>0.28970904895149202</v>
      </c>
      <c r="H154" t="s">
        <v>408</v>
      </c>
      <c r="I154">
        <v>1</v>
      </c>
      <c r="J154" t="str">
        <f t="shared" si="5"/>
        <v/>
      </c>
    </row>
    <row r="155" spans="1:10">
      <c r="A155" t="s">
        <v>511</v>
      </c>
      <c r="B155" t="s">
        <v>512</v>
      </c>
      <c r="C155" t="str">
        <f>"1/81"</f>
        <v>1/81</v>
      </c>
      <c r="D155" t="str">
        <f>"19/8582"</f>
        <v>19/8582</v>
      </c>
      <c r="E155">
        <v>0.16503928703901199</v>
      </c>
      <c r="F155">
        <v>0.32689392688204699</v>
      </c>
      <c r="G155">
        <v>0.28970904895149202</v>
      </c>
      <c r="H155" t="s">
        <v>508</v>
      </c>
      <c r="I155">
        <v>1</v>
      </c>
      <c r="J155" t="str">
        <f t="shared" si="5"/>
        <v/>
      </c>
    </row>
    <row r="156" spans="1:10">
      <c r="A156" t="s">
        <v>378</v>
      </c>
      <c r="B156" t="s">
        <v>379</v>
      </c>
      <c r="C156" t="str">
        <f t="shared" ref="C156:C162" si="7">"2/81"</f>
        <v>2/81</v>
      </c>
      <c r="D156" t="str">
        <f>"78/8582"</f>
        <v>78/8582</v>
      </c>
      <c r="E156">
        <v>0.16758728710354301</v>
      </c>
      <c r="F156">
        <v>0.32689392688204699</v>
      </c>
      <c r="G156">
        <v>0.28970904895149202</v>
      </c>
      <c r="H156" t="s">
        <v>959</v>
      </c>
      <c r="I156">
        <v>2</v>
      </c>
      <c r="J156" t="str">
        <f t="shared" si="5"/>
        <v/>
      </c>
    </row>
    <row r="157" spans="1:10">
      <c r="A157" t="s">
        <v>381</v>
      </c>
      <c r="B157" t="s">
        <v>382</v>
      </c>
      <c r="C157" t="str">
        <f t="shared" si="7"/>
        <v>2/81</v>
      </c>
      <c r="D157" t="str">
        <f>"78/8582"</f>
        <v>78/8582</v>
      </c>
      <c r="E157">
        <v>0.16758728710354301</v>
      </c>
      <c r="F157">
        <v>0.32689392688204699</v>
      </c>
      <c r="G157">
        <v>0.28970904895149202</v>
      </c>
      <c r="H157" t="s">
        <v>959</v>
      </c>
      <c r="I157">
        <v>2</v>
      </c>
      <c r="J157" t="str">
        <f t="shared" si="5"/>
        <v/>
      </c>
    </row>
    <row r="158" spans="1:10">
      <c r="A158" t="s">
        <v>383</v>
      </c>
      <c r="B158" t="s">
        <v>384</v>
      </c>
      <c r="C158" t="str">
        <f t="shared" si="7"/>
        <v>2/81</v>
      </c>
      <c r="D158" t="str">
        <f>"78/8582"</f>
        <v>78/8582</v>
      </c>
      <c r="E158">
        <v>0.16758728710354301</v>
      </c>
      <c r="F158">
        <v>0.32689392688204699</v>
      </c>
      <c r="G158">
        <v>0.28970904895149202</v>
      </c>
      <c r="H158" t="s">
        <v>959</v>
      </c>
      <c r="I158">
        <v>2</v>
      </c>
      <c r="J158" t="str">
        <f t="shared" si="5"/>
        <v/>
      </c>
    </row>
    <row r="159" spans="1:10">
      <c r="A159" t="s">
        <v>385</v>
      </c>
      <c r="B159" t="s">
        <v>386</v>
      </c>
      <c r="C159" t="str">
        <f t="shared" si="7"/>
        <v>2/81</v>
      </c>
      <c r="D159" t="str">
        <f>"79/8582"</f>
        <v>79/8582</v>
      </c>
      <c r="E159">
        <v>0.170943338895896</v>
      </c>
      <c r="F159">
        <v>0.32689392688204699</v>
      </c>
      <c r="G159">
        <v>0.28970904895149202</v>
      </c>
      <c r="H159" t="s">
        <v>959</v>
      </c>
      <c r="I159">
        <v>2</v>
      </c>
      <c r="J159" t="str">
        <f t="shared" si="5"/>
        <v/>
      </c>
    </row>
    <row r="160" spans="1:10">
      <c r="A160" t="s">
        <v>387</v>
      </c>
      <c r="B160" t="s">
        <v>388</v>
      </c>
      <c r="C160" t="str">
        <f t="shared" si="7"/>
        <v>2/81</v>
      </c>
      <c r="D160" t="str">
        <f>"79/8582"</f>
        <v>79/8582</v>
      </c>
      <c r="E160">
        <v>0.170943338895896</v>
      </c>
      <c r="F160">
        <v>0.32689392688204699</v>
      </c>
      <c r="G160">
        <v>0.28970904895149202</v>
      </c>
      <c r="H160" t="s">
        <v>959</v>
      </c>
      <c r="I160">
        <v>2</v>
      </c>
      <c r="J160" t="str">
        <f t="shared" si="5"/>
        <v/>
      </c>
    </row>
    <row r="161" spans="1:10">
      <c r="A161" t="s">
        <v>389</v>
      </c>
      <c r="B161" t="s">
        <v>390</v>
      </c>
      <c r="C161" t="str">
        <f t="shared" si="7"/>
        <v>2/81</v>
      </c>
      <c r="D161" t="str">
        <f>"79/8582"</f>
        <v>79/8582</v>
      </c>
      <c r="E161">
        <v>0.170943338895896</v>
      </c>
      <c r="F161">
        <v>0.32689392688204699</v>
      </c>
      <c r="G161">
        <v>0.28970904895149202</v>
      </c>
      <c r="H161" t="s">
        <v>959</v>
      </c>
      <c r="I161">
        <v>2</v>
      </c>
      <c r="J161" t="str">
        <f t="shared" si="5"/>
        <v/>
      </c>
    </row>
    <row r="162" spans="1:10">
      <c r="A162" t="s">
        <v>391</v>
      </c>
      <c r="B162" t="s">
        <v>392</v>
      </c>
      <c r="C162" t="str">
        <f t="shared" si="7"/>
        <v>2/81</v>
      </c>
      <c r="D162" t="str">
        <f>"79/8582"</f>
        <v>79/8582</v>
      </c>
      <c r="E162">
        <v>0.170943338895896</v>
      </c>
      <c r="F162">
        <v>0.32689392688204699</v>
      </c>
      <c r="G162">
        <v>0.28970904895149202</v>
      </c>
      <c r="H162" t="s">
        <v>959</v>
      </c>
      <c r="I162">
        <v>2</v>
      </c>
      <c r="J162" t="str">
        <f t="shared" si="5"/>
        <v/>
      </c>
    </row>
    <row r="163" spans="1:10">
      <c r="A163" t="s">
        <v>137</v>
      </c>
      <c r="B163" t="s">
        <v>138</v>
      </c>
      <c r="C163" t="str">
        <f>"1/81"</f>
        <v>1/81</v>
      </c>
      <c r="D163" t="str">
        <f>"20/8582"</f>
        <v>20/8582</v>
      </c>
      <c r="E163">
        <v>0.17293743228598599</v>
      </c>
      <c r="F163">
        <v>0.32689392688204699</v>
      </c>
      <c r="G163">
        <v>0.28970904895149202</v>
      </c>
      <c r="H163" t="s">
        <v>1035</v>
      </c>
      <c r="I163">
        <v>1</v>
      </c>
      <c r="J163" t="str">
        <f t="shared" si="5"/>
        <v/>
      </c>
    </row>
    <row r="164" spans="1:10">
      <c r="A164" t="s">
        <v>1036</v>
      </c>
      <c r="B164" t="s">
        <v>1037</v>
      </c>
      <c r="C164" t="str">
        <f>"1/81"</f>
        <v>1/81</v>
      </c>
      <c r="D164" t="str">
        <f>"20/8582"</f>
        <v>20/8582</v>
      </c>
      <c r="E164">
        <v>0.17293743228598599</v>
      </c>
      <c r="F164">
        <v>0.32689392688204699</v>
      </c>
      <c r="G164">
        <v>0.28970904895149202</v>
      </c>
      <c r="H164" t="s">
        <v>996</v>
      </c>
      <c r="I164">
        <v>1</v>
      </c>
      <c r="J164" t="str">
        <f t="shared" si="5"/>
        <v/>
      </c>
    </row>
    <row r="165" spans="1:10">
      <c r="A165" t="s">
        <v>1038</v>
      </c>
      <c r="B165" t="s">
        <v>1039</v>
      </c>
      <c r="C165" t="str">
        <f>"1/81"</f>
        <v>1/81</v>
      </c>
      <c r="D165" t="str">
        <f>"20/8582"</f>
        <v>20/8582</v>
      </c>
      <c r="E165">
        <v>0.17293743228598599</v>
      </c>
      <c r="F165">
        <v>0.32689392688204699</v>
      </c>
      <c r="G165">
        <v>0.28970904895149202</v>
      </c>
      <c r="H165" t="s">
        <v>1040</v>
      </c>
      <c r="I165">
        <v>1</v>
      </c>
      <c r="J165" t="str">
        <f t="shared" si="5"/>
        <v/>
      </c>
    </row>
    <row r="166" spans="1:10">
      <c r="A166" t="s">
        <v>850</v>
      </c>
      <c r="B166" t="s">
        <v>851</v>
      </c>
      <c r="C166" t="str">
        <f>"2/81"</f>
        <v>2/81</v>
      </c>
      <c r="D166" t="str">
        <f>"81/8582"</f>
        <v>81/8582</v>
      </c>
      <c r="E166">
        <v>0.177689274432377</v>
      </c>
      <c r="F166">
        <v>0.33182936791588502</v>
      </c>
      <c r="G166">
        <v>0.29408307309353499</v>
      </c>
      <c r="H166" t="s">
        <v>1041</v>
      </c>
      <c r="I166">
        <v>2</v>
      </c>
      <c r="J166" t="str">
        <f t="shared" si="5"/>
        <v/>
      </c>
    </row>
    <row r="167" spans="1:10">
      <c r="A167" t="s">
        <v>544</v>
      </c>
      <c r="B167" t="s">
        <v>545</v>
      </c>
      <c r="C167" t="str">
        <f>"2/81"</f>
        <v>2/81</v>
      </c>
      <c r="D167" t="str">
        <f>"81/8582"</f>
        <v>81/8582</v>
      </c>
      <c r="E167">
        <v>0.177689274432377</v>
      </c>
      <c r="F167">
        <v>0.33182936791588502</v>
      </c>
      <c r="G167">
        <v>0.29408307309353499</v>
      </c>
      <c r="H167" t="s">
        <v>269</v>
      </c>
      <c r="I167">
        <v>2</v>
      </c>
      <c r="J167" t="str">
        <f t="shared" si="5"/>
        <v/>
      </c>
    </row>
    <row r="168" spans="1:10">
      <c r="A168" t="s">
        <v>516</v>
      </c>
      <c r="B168" t="s">
        <v>517</v>
      </c>
      <c r="C168" t="str">
        <f>"1/81"</f>
        <v>1/81</v>
      </c>
      <c r="D168" t="str">
        <f>"21/8582"</f>
        <v>21/8582</v>
      </c>
      <c r="E168">
        <v>0.18076178033373599</v>
      </c>
      <c r="F168">
        <v>0.33393733585283802</v>
      </c>
      <c r="G168">
        <v>0.29595125520404297</v>
      </c>
      <c r="H168" t="s">
        <v>518</v>
      </c>
      <c r="I168">
        <v>1</v>
      </c>
      <c r="J168" t="str">
        <f t="shared" si="5"/>
        <v/>
      </c>
    </row>
    <row r="169" spans="1:10">
      <c r="A169" t="s">
        <v>546</v>
      </c>
      <c r="B169" t="s">
        <v>547</v>
      </c>
      <c r="C169" t="str">
        <f>"2/81"</f>
        <v>2/81</v>
      </c>
      <c r="D169" t="str">
        <f>"82/8582"</f>
        <v>82/8582</v>
      </c>
      <c r="E169">
        <v>0.18107815427593901</v>
      </c>
      <c r="F169">
        <v>0.33393733585283802</v>
      </c>
      <c r="G169">
        <v>0.29595125520404297</v>
      </c>
      <c r="H169" t="s">
        <v>269</v>
      </c>
      <c r="I169">
        <v>2</v>
      </c>
      <c r="J169" t="str">
        <f t="shared" si="5"/>
        <v/>
      </c>
    </row>
    <row r="170" spans="1:10">
      <c r="A170" t="s">
        <v>550</v>
      </c>
      <c r="B170" t="s">
        <v>551</v>
      </c>
      <c r="C170" t="str">
        <f>"2/81"</f>
        <v>2/81</v>
      </c>
      <c r="D170" t="str">
        <f>"83/8582"</f>
        <v>83/8582</v>
      </c>
      <c r="E170">
        <v>0.18447698664679801</v>
      </c>
      <c r="F170">
        <v>0.33393733585283802</v>
      </c>
      <c r="G170">
        <v>0.29595125520404297</v>
      </c>
      <c r="H170" t="s">
        <v>959</v>
      </c>
      <c r="I170">
        <v>2</v>
      </c>
      <c r="J170" t="str">
        <f t="shared" si="5"/>
        <v/>
      </c>
    </row>
    <row r="171" spans="1:10">
      <c r="A171" t="s">
        <v>819</v>
      </c>
      <c r="B171" t="s">
        <v>820</v>
      </c>
      <c r="C171" t="str">
        <f>"3/81"</f>
        <v>3/81</v>
      </c>
      <c r="D171" t="str">
        <f>"158/8582"</f>
        <v>158/8582</v>
      </c>
      <c r="E171">
        <v>0.18713262328750399</v>
      </c>
      <c r="F171">
        <v>0.33393733585283802</v>
      </c>
      <c r="G171">
        <v>0.29595125520404297</v>
      </c>
      <c r="H171" t="s">
        <v>1042</v>
      </c>
      <c r="I171">
        <v>3</v>
      </c>
      <c r="J171" t="str">
        <f t="shared" si="5"/>
        <v/>
      </c>
    </row>
    <row r="172" spans="1:10">
      <c r="A172" t="s">
        <v>1043</v>
      </c>
      <c r="B172" t="s">
        <v>1044</v>
      </c>
      <c r="C172" t="str">
        <f>"2/81"</f>
        <v>2/81</v>
      </c>
      <c r="D172" t="str">
        <f>"84/8582"</f>
        <v>84/8582</v>
      </c>
      <c r="E172">
        <v>0.18788529004934801</v>
      </c>
      <c r="F172">
        <v>0.33393733585283802</v>
      </c>
      <c r="G172">
        <v>0.29595125520404297</v>
      </c>
      <c r="H172" t="s">
        <v>1045</v>
      </c>
      <c r="I172">
        <v>2</v>
      </c>
      <c r="J172" t="str">
        <f t="shared" si="5"/>
        <v/>
      </c>
    </row>
    <row r="173" spans="1:10">
      <c r="A173" t="s">
        <v>527</v>
      </c>
      <c r="B173" t="s">
        <v>528</v>
      </c>
      <c r="C173" t="str">
        <f>"1/81"</f>
        <v>1/81</v>
      </c>
      <c r="D173" t="str">
        <f>"22/8582"</f>
        <v>22/8582</v>
      </c>
      <c r="E173">
        <v>0.188513012174989</v>
      </c>
      <c r="F173">
        <v>0.33393733585283802</v>
      </c>
      <c r="G173">
        <v>0.29595125520404297</v>
      </c>
      <c r="H173" t="s">
        <v>1046</v>
      </c>
      <c r="I173">
        <v>1</v>
      </c>
      <c r="J173" t="str">
        <f t="shared" si="5"/>
        <v/>
      </c>
    </row>
    <row r="174" spans="1:10">
      <c r="A174" t="s">
        <v>142</v>
      </c>
      <c r="B174" t="s">
        <v>143</v>
      </c>
      <c r="C174" t="str">
        <f>"1/81"</f>
        <v>1/81</v>
      </c>
      <c r="D174" t="str">
        <f>"22/8582"</f>
        <v>22/8582</v>
      </c>
      <c r="E174">
        <v>0.188513012174989</v>
      </c>
      <c r="F174">
        <v>0.33393733585283802</v>
      </c>
      <c r="G174">
        <v>0.29595125520404297</v>
      </c>
      <c r="H174" t="s">
        <v>1047</v>
      </c>
      <c r="I174">
        <v>1</v>
      </c>
      <c r="J174" t="str">
        <f t="shared" si="5"/>
        <v/>
      </c>
    </row>
    <row r="175" spans="1:10">
      <c r="A175" t="s">
        <v>529</v>
      </c>
      <c r="B175" t="s">
        <v>530</v>
      </c>
      <c r="C175" t="str">
        <f>"1/81"</f>
        <v>1/81</v>
      </c>
      <c r="D175" t="str">
        <f>"22/8582"</f>
        <v>22/8582</v>
      </c>
      <c r="E175">
        <v>0.188513012174989</v>
      </c>
      <c r="F175">
        <v>0.33393733585283802</v>
      </c>
      <c r="G175">
        <v>0.29595125520404297</v>
      </c>
      <c r="H175" t="s">
        <v>531</v>
      </c>
      <c r="I175">
        <v>1</v>
      </c>
      <c r="J175" t="str">
        <f t="shared" si="5"/>
        <v/>
      </c>
    </row>
    <row r="176" spans="1:10">
      <c r="A176" t="s">
        <v>534</v>
      </c>
      <c r="B176" t="s">
        <v>535</v>
      </c>
      <c r="C176" t="str">
        <f>"1/81"</f>
        <v>1/81</v>
      </c>
      <c r="D176" t="str">
        <f>"22/8582"</f>
        <v>22/8582</v>
      </c>
      <c r="E176">
        <v>0.188513012174989</v>
      </c>
      <c r="F176">
        <v>0.33393733585283802</v>
      </c>
      <c r="G176">
        <v>0.29595125520404297</v>
      </c>
      <c r="H176" t="s">
        <v>536</v>
      </c>
      <c r="I176">
        <v>1</v>
      </c>
      <c r="J176" t="str">
        <f t="shared" si="5"/>
        <v/>
      </c>
    </row>
    <row r="177" spans="1:10">
      <c r="A177" t="s">
        <v>561</v>
      </c>
      <c r="B177" t="s">
        <v>562</v>
      </c>
      <c r="C177" t="str">
        <f>"2/81"</f>
        <v>2/81</v>
      </c>
      <c r="D177" t="str">
        <f>"85/8582"</f>
        <v>85/8582</v>
      </c>
      <c r="E177">
        <v>0.191302590977802</v>
      </c>
      <c r="F177">
        <v>0.33504973561083901</v>
      </c>
      <c r="G177">
        <v>0.29693711712879101</v>
      </c>
      <c r="H177" t="s">
        <v>269</v>
      </c>
      <c r="I177">
        <v>2</v>
      </c>
      <c r="J177" t="str">
        <f t="shared" si="5"/>
        <v/>
      </c>
    </row>
    <row r="178" spans="1:10">
      <c r="A178" t="s">
        <v>227</v>
      </c>
      <c r="B178" t="s">
        <v>228</v>
      </c>
      <c r="C178" t="str">
        <f>"2/81"</f>
        <v>2/81</v>
      </c>
      <c r="D178" t="str">
        <f>"85/8582"</f>
        <v>85/8582</v>
      </c>
      <c r="E178">
        <v>0.191302590977802</v>
      </c>
      <c r="F178">
        <v>0.33504973561083901</v>
      </c>
      <c r="G178">
        <v>0.29693711712879101</v>
      </c>
      <c r="H178" t="s">
        <v>269</v>
      </c>
      <c r="I178">
        <v>2</v>
      </c>
      <c r="J178" t="str">
        <f t="shared" si="5"/>
        <v/>
      </c>
    </row>
    <row r="179" spans="1:10">
      <c r="A179" t="s">
        <v>537</v>
      </c>
      <c r="B179" t="s">
        <v>538</v>
      </c>
      <c r="C179" t="str">
        <f>"1/81"</f>
        <v>1/81</v>
      </c>
      <c r="D179" t="str">
        <f>"23/8582"</f>
        <v>23/8582</v>
      </c>
      <c r="E179">
        <v>0.19619180259716501</v>
      </c>
      <c r="F179">
        <v>0.33734114709149399</v>
      </c>
      <c r="G179">
        <v>0.29896787569059402</v>
      </c>
      <c r="H179" t="s">
        <v>539</v>
      </c>
      <c r="I179">
        <v>1</v>
      </c>
      <c r="J179" t="str">
        <f t="shared" si="5"/>
        <v/>
      </c>
    </row>
    <row r="180" spans="1:10">
      <c r="A180" t="s">
        <v>542</v>
      </c>
      <c r="B180" t="s">
        <v>543</v>
      </c>
      <c r="C180" t="str">
        <f>"1/81"</f>
        <v>1/81</v>
      </c>
      <c r="D180" t="str">
        <f>"23/8582"</f>
        <v>23/8582</v>
      </c>
      <c r="E180">
        <v>0.19619180259716501</v>
      </c>
      <c r="F180">
        <v>0.33734114709149399</v>
      </c>
      <c r="G180">
        <v>0.29896787569059402</v>
      </c>
      <c r="H180" t="s">
        <v>508</v>
      </c>
      <c r="I180">
        <v>1</v>
      </c>
      <c r="J180" t="str">
        <f t="shared" si="5"/>
        <v/>
      </c>
    </row>
    <row r="181" spans="1:10">
      <c r="A181" t="s">
        <v>563</v>
      </c>
      <c r="B181" t="s">
        <v>564</v>
      </c>
      <c r="C181" t="str">
        <f>"2/81"</f>
        <v>2/81</v>
      </c>
      <c r="D181" t="str">
        <f>"87/8582"</f>
        <v>87/8582</v>
      </c>
      <c r="E181">
        <v>0.19816233071103001</v>
      </c>
      <c r="F181">
        <v>0.33734114709149399</v>
      </c>
      <c r="G181">
        <v>0.29896787569059402</v>
      </c>
      <c r="H181" t="s">
        <v>269</v>
      </c>
      <c r="I181">
        <v>2</v>
      </c>
      <c r="J181" t="str">
        <f t="shared" si="5"/>
        <v/>
      </c>
    </row>
    <row r="182" spans="1:10">
      <c r="A182" t="s">
        <v>565</v>
      </c>
      <c r="B182" t="s">
        <v>566</v>
      </c>
      <c r="C182" t="str">
        <f>"2/81"</f>
        <v>2/81</v>
      </c>
      <c r="D182" t="str">
        <f>"87/8582"</f>
        <v>87/8582</v>
      </c>
      <c r="E182">
        <v>0.19816233071103001</v>
      </c>
      <c r="F182">
        <v>0.33734114709149399</v>
      </c>
      <c r="G182">
        <v>0.29896787569059402</v>
      </c>
      <c r="H182" t="s">
        <v>269</v>
      </c>
      <c r="I182">
        <v>2</v>
      </c>
      <c r="J182" t="str">
        <f t="shared" si="5"/>
        <v/>
      </c>
    </row>
    <row r="183" spans="1:10">
      <c r="A183" t="s">
        <v>567</v>
      </c>
      <c r="B183" t="s">
        <v>568</v>
      </c>
      <c r="C183" t="str">
        <f>"2/81"</f>
        <v>2/81</v>
      </c>
      <c r="D183" t="str">
        <f>"87/8582"</f>
        <v>87/8582</v>
      </c>
      <c r="E183">
        <v>0.19816233071103001</v>
      </c>
      <c r="F183">
        <v>0.33734114709149399</v>
      </c>
      <c r="G183">
        <v>0.29896787569059402</v>
      </c>
      <c r="H183" t="s">
        <v>269</v>
      </c>
      <c r="I183">
        <v>2</v>
      </c>
      <c r="J183" t="str">
        <f t="shared" si="5"/>
        <v/>
      </c>
    </row>
    <row r="184" spans="1:10">
      <c r="A184" t="s">
        <v>918</v>
      </c>
      <c r="B184" t="s">
        <v>919</v>
      </c>
      <c r="C184" t="str">
        <f>"3/81"</f>
        <v>3/81</v>
      </c>
      <c r="D184" t="str">
        <f>"163/8582"</f>
        <v>163/8582</v>
      </c>
      <c r="E184">
        <v>0.19914009650885001</v>
      </c>
      <c r="F184">
        <v>0.33734114709149399</v>
      </c>
      <c r="G184">
        <v>0.29896787569059402</v>
      </c>
      <c r="H184" t="s">
        <v>1017</v>
      </c>
      <c r="I184">
        <v>3</v>
      </c>
      <c r="J184" t="str">
        <f t="shared" si="5"/>
        <v/>
      </c>
    </row>
    <row r="185" spans="1:10">
      <c r="A185" t="s">
        <v>1048</v>
      </c>
      <c r="B185" t="s">
        <v>1049</v>
      </c>
      <c r="C185" t="str">
        <f>"1/81"</f>
        <v>1/81</v>
      </c>
      <c r="D185" t="str">
        <f>"24/8582"</f>
        <v>24/8582</v>
      </c>
      <c r="E185">
        <v>0.20379882023820101</v>
      </c>
      <c r="F185">
        <v>0.343356708010012</v>
      </c>
      <c r="G185">
        <v>0.30429915378816003</v>
      </c>
      <c r="H185" t="s">
        <v>1009</v>
      </c>
      <c r="I185">
        <v>1</v>
      </c>
      <c r="J185" t="str">
        <f t="shared" si="5"/>
        <v/>
      </c>
    </row>
    <row r="186" spans="1:10">
      <c r="A186" t="s">
        <v>207</v>
      </c>
      <c r="B186" t="s">
        <v>208</v>
      </c>
      <c r="C186" t="str">
        <f>"4/81"</f>
        <v>4/81</v>
      </c>
      <c r="D186" t="str">
        <f>"249/8582"</f>
        <v>249/8582</v>
      </c>
      <c r="E186">
        <v>0.20824651050963</v>
      </c>
      <c r="F186">
        <v>0.34565502630393902</v>
      </c>
      <c r="G186">
        <v>0.30633603349856697</v>
      </c>
      <c r="H186" t="s">
        <v>1050</v>
      </c>
      <c r="I186">
        <v>4</v>
      </c>
      <c r="J186" t="str">
        <f t="shared" si="5"/>
        <v/>
      </c>
    </row>
    <row r="187" spans="1:10">
      <c r="A187" t="s">
        <v>210</v>
      </c>
      <c r="B187" t="s">
        <v>211</v>
      </c>
      <c r="C187" t="str">
        <f>"4/81"</f>
        <v>4/81</v>
      </c>
      <c r="D187" t="str">
        <f>"249/8582"</f>
        <v>249/8582</v>
      </c>
      <c r="E187">
        <v>0.20824651050963</v>
      </c>
      <c r="F187">
        <v>0.34565502630393902</v>
      </c>
      <c r="G187">
        <v>0.30633603349856697</v>
      </c>
      <c r="H187" t="s">
        <v>1051</v>
      </c>
      <c r="I187">
        <v>4</v>
      </c>
      <c r="J187" t="str">
        <f t="shared" si="5"/>
        <v/>
      </c>
    </row>
    <row r="188" spans="1:10">
      <c r="A188" t="s">
        <v>584</v>
      </c>
      <c r="B188" t="s">
        <v>585</v>
      </c>
      <c r="C188" t="str">
        <f>"2/81"</f>
        <v>2/81</v>
      </c>
      <c r="D188" t="str">
        <f>"90/8582"</f>
        <v>90/8582</v>
      </c>
      <c r="E188">
        <v>0.20850803199624701</v>
      </c>
      <c r="F188">
        <v>0.34565502630393902</v>
      </c>
      <c r="G188">
        <v>0.30633603349856697</v>
      </c>
      <c r="H188" t="s">
        <v>269</v>
      </c>
      <c r="I188">
        <v>2</v>
      </c>
      <c r="J188" t="str">
        <f t="shared" si="5"/>
        <v/>
      </c>
    </row>
    <row r="189" spans="1:10">
      <c r="A189" t="s">
        <v>213</v>
      </c>
      <c r="B189" t="s">
        <v>214</v>
      </c>
      <c r="C189" t="str">
        <f>"4/81"</f>
        <v>4/81</v>
      </c>
      <c r="D189" t="str">
        <f>"250/8582"</f>
        <v>250/8582</v>
      </c>
      <c r="E189">
        <v>0.21021898134682299</v>
      </c>
      <c r="F189">
        <v>0.346637682008058</v>
      </c>
      <c r="G189">
        <v>0.307206910030911</v>
      </c>
      <c r="H189" t="s">
        <v>1050</v>
      </c>
      <c r="I189">
        <v>4</v>
      </c>
      <c r="J189" t="str">
        <f t="shared" si="5"/>
        <v/>
      </c>
    </row>
    <row r="190" spans="1:10">
      <c r="A190" t="s">
        <v>589</v>
      </c>
      <c r="B190" t="s">
        <v>590</v>
      </c>
      <c r="C190" t="str">
        <f>"2/81"</f>
        <v>2/81</v>
      </c>
      <c r="D190" t="str">
        <f>"91/8582"</f>
        <v>91/8582</v>
      </c>
      <c r="E190">
        <v>0.21196980884221001</v>
      </c>
      <c r="F190">
        <v>0.34767534783642801</v>
      </c>
      <c r="G190">
        <v>0.30812653916912702</v>
      </c>
      <c r="H190" t="s">
        <v>269</v>
      </c>
      <c r="I190">
        <v>2</v>
      </c>
      <c r="J190" t="str">
        <f t="shared" si="5"/>
        <v/>
      </c>
    </row>
    <row r="191" spans="1:10">
      <c r="A191" t="s">
        <v>1052</v>
      </c>
      <c r="B191" t="s">
        <v>1053</v>
      </c>
      <c r="C191" t="str">
        <f>"1/81"</f>
        <v>1/81</v>
      </c>
      <c r="D191" t="str">
        <f>"26/8582"</f>
        <v>26/8582</v>
      </c>
      <c r="E191">
        <v>0.218800181312679</v>
      </c>
      <c r="F191">
        <v>0.35698976951016098</v>
      </c>
      <c r="G191">
        <v>0.31638142561002403</v>
      </c>
      <c r="H191" t="s">
        <v>1054</v>
      </c>
      <c r="I191">
        <v>1</v>
      </c>
      <c r="J191" t="str">
        <f t="shared" si="5"/>
        <v/>
      </c>
    </row>
    <row r="192" spans="1:10">
      <c r="A192" t="s">
        <v>868</v>
      </c>
      <c r="B192" t="s">
        <v>869</v>
      </c>
      <c r="C192" t="str">
        <f>"2/81"</f>
        <v>2/81</v>
      </c>
      <c r="D192" t="str">
        <f>"95/8582"</f>
        <v>95/8582</v>
      </c>
      <c r="E192">
        <v>0.22587179954446601</v>
      </c>
      <c r="F192">
        <v>0.36377849405422302</v>
      </c>
      <c r="G192">
        <v>0.32239791832988901</v>
      </c>
      <c r="H192" t="s">
        <v>1055</v>
      </c>
      <c r="I192">
        <v>2</v>
      </c>
      <c r="J192" t="str">
        <f t="shared" si="5"/>
        <v/>
      </c>
    </row>
    <row r="193" spans="1:10">
      <c r="A193" t="s">
        <v>1056</v>
      </c>
      <c r="B193" t="s">
        <v>1057</v>
      </c>
      <c r="C193" t="str">
        <f>"1/81"</f>
        <v>1/81</v>
      </c>
      <c r="D193" t="str">
        <f>"27/8582"</f>
        <v>27/8582</v>
      </c>
      <c r="E193">
        <v>0.226195831770098</v>
      </c>
      <c r="F193">
        <v>0.36377849405422302</v>
      </c>
      <c r="G193">
        <v>0.32239791832988901</v>
      </c>
      <c r="H193" t="s">
        <v>1024</v>
      </c>
      <c r="I193">
        <v>1</v>
      </c>
      <c r="J193" t="str">
        <f t="shared" si="5"/>
        <v/>
      </c>
    </row>
    <row r="194" spans="1:10">
      <c r="A194" t="s">
        <v>620</v>
      </c>
      <c r="B194" t="s">
        <v>621</v>
      </c>
      <c r="C194" t="str">
        <f>"2/81"</f>
        <v>2/81</v>
      </c>
      <c r="D194" t="str">
        <f>"96/8582"</f>
        <v>96/8582</v>
      </c>
      <c r="E194">
        <v>0.22935900451621499</v>
      </c>
      <c r="F194">
        <v>0.36377849405422302</v>
      </c>
      <c r="G194">
        <v>0.32239791832988901</v>
      </c>
      <c r="H194" t="s">
        <v>269</v>
      </c>
      <c r="I194">
        <v>2</v>
      </c>
      <c r="J194" t="str">
        <f t="shared" ref="J194:J257" si="8">IF(F194&lt;0.05,"*","")</f>
        <v/>
      </c>
    </row>
    <row r="195" spans="1:10">
      <c r="A195" t="s">
        <v>870</v>
      </c>
      <c r="B195" t="s">
        <v>871</v>
      </c>
      <c r="C195" t="str">
        <f>"2/81"</f>
        <v>2/81</v>
      </c>
      <c r="D195" t="str">
        <f>"97/8582"</f>
        <v>97/8582</v>
      </c>
      <c r="E195">
        <v>0.232850111219465</v>
      </c>
      <c r="F195">
        <v>0.36377849405422302</v>
      </c>
      <c r="G195">
        <v>0.32239791832988901</v>
      </c>
      <c r="H195" t="s">
        <v>993</v>
      </c>
      <c r="I195">
        <v>2</v>
      </c>
      <c r="J195" t="str">
        <f t="shared" si="8"/>
        <v/>
      </c>
    </row>
    <row r="196" spans="1:10">
      <c r="A196" t="s">
        <v>622</v>
      </c>
      <c r="B196" t="s">
        <v>623</v>
      </c>
      <c r="C196" t="str">
        <f>"2/81"</f>
        <v>2/81</v>
      </c>
      <c r="D196" t="str">
        <f>"97/8582"</f>
        <v>97/8582</v>
      </c>
      <c r="E196">
        <v>0.232850111219465</v>
      </c>
      <c r="F196">
        <v>0.36377849405422302</v>
      </c>
      <c r="G196">
        <v>0.32239791832988901</v>
      </c>
      <c r="H196" t="s">
        <v>269</v>
      </c>
      <c r="I196">
        <v>2</v>
      </c>
      <c r="J196" t="str">
        <f t="shared" si="8"/>
        <v/>
      </c>
    </row>
    <row r="197" spans="1:10">
      <c r="A197" t="s">
        <v>170</v>
      </c>
      <c r="B197" t="s">
        <v>171</v>
      </c>
      <c r="C197" t="str">
        <f>"1/81"</f>
        <v>1/81</v>
      </c>
      <c r="D197" t="str">
        <f>"28/8582"</f>
        <v>28/8582</v>
      </c>
      <c r="E197">
        <v>0.23352232360255001</v>
      </c>
      <c r="F197">
        <v>0.36377849405422302</v>
      </c>
      <c r="G197">
        <v>0.32239791832988901</v>
      </c>
      <c r="H197" t="s">
        <v>1058</v>
      </c>
      <c r="I197">
        <v>1</v>
      </c>
      <c r="J197" t="str">
        <f t="shared" si="8"/>
        <v/>
      </c>
    </row>
    <row r="198" spans="1:10">
      <c r="A198" t="s">
        <v>1059</v>
      </c>
      <c r="B198" t="s">
        <v>1060</v>
      </c>
      <c r="C198" t="str">
        <f>"1/81"</f>
        <v>1/81</v>
      </c>
      <c r="D198" t="str">
        <f>"28/8582"</f>
        <v>28/8582</v>
      </c>
      <c r="E198">
        <v>0.23352232360255001</v>
      </c>
      <c r="F198">
        <v>0.36377849405422302</v>
      </c>
      <c r="G198">
        <v>0.32239791832988901</v>
      </c>
      <c r="H198" t="s">
        <v>1054</v>
      </c>
      <c r="I198">
        <v>1</v>
      </c>
      <c r="J198" t="str">
        <f t="shared" si="8"/>
        <v/>
      </c>
    </row>
    <row r="199" spans="1:10">
      <c r="A199" t="s">
        <v>1061</v>
      </c>
      <c r="B199" t="s">
        <v>1062</v>
      </c>
      <c r="C199" t="str">
        <f>"1/81"</f>
        <v>1/81</v>
      </c>
      <c r="D199" t="str">
        <f>"28/8582"</f>
        <v>28/8582</v>
      </c>
      <c r="E199">
        <v>0.23352232360255001</v>
      </c>
      <c r="F199">
        <v>0.36377849405422302</v>
      </c>
      <c r="G199">
        <v>0.32239791832988901</v>
      </c>
      <c r="H199" t="s">
        <v>1054</v>
      </c>
      <c r="I199">
        <v>1</v>
      </c>
      <c r="J199" t="str">
        <f t="shared" si="8"/>
        <v/>
      </c>
    </row>
    <row r="200" spans="1:10">
      <c r="A200" t="s">
        <v>577</v>
      </c>
      <c r="B200" t="s">
        <v>578</v>
      </c>
      <c r="C200" t="str">
        <f>"1/81"</f>
        <v>1/81</v>
      </c>
      <c r="D200" t="str">
        <f>"28/8582"</f>
        <v>28/8582</v>
      </c>
      <c r="E200">
        <v>0.23352232360255001</v>
      </c>
      <c r="F200">
        <v>0.36377849405422302</v>
      </c>
      <c r="G200">
        <v>0.32239791832988901</v>
      </c>
      <c r="H200" t="s">
        <v>408</v>
      </c>
      <c r="I200">
        <v>1</v>
      </c>
      <c r="J200" t="str">
        <f t="shared" si="8"/>
        <v/>
      </c>
    </row>
    <row r="201" spans="1:10">
      <c r="A201" t="s">
        <v>235</v>
      </c>
      <c r="B201" t="s">
        <v>236</v>
      </c>
      <c r="C201" t="str">
        <f>"2/81"</f>
        <v>2/81</v>
      </c>
      <c r="D201" t="str">
        <f>"98/8582"</f>
        <v>98/8582</v>
      </c>
      <c r="E201">
        <v>0.23634474091636801</v>
      </c>
      <c r="F201">
        <v>0.36633434842037099</v>
      </c>
      <c r="G201">
        <v>0.324663038837748</v>
      </c>
      <c r="H201" t="s">
        <v>958</v>
      </c>
      <c r="I201">
        <v>2</v>
      </c>
      <c r="J201" t="str">
        <f t="shared" si="8"/>
        <v/>
      </c>
    </row>
    <row r="202" spans="1:10">
      <c r="A202" t="s">
        <v>631</v>
      </c>
      <c r="B202" t="s">
        <v>632</v>
      </c>
      <c r="C202" t="str">
        <f>"2/81"</f>
        <v>2/81</v>
      </c>
      <c r="D202" t="str">
        <f>"99/8582"</f>
        <v>99/8582</v>
      </c>
      <c r="E202">
        <v>0.239842521499154</v>
      </c>
      <c r="F202">
        <v>0.36951431490806502</v>
      </c>
      <c r="G202">
        <v>0.327481277388811</v>
      </c>
      <c r="H202" t="s">
        <v>269</v>
      </c>
      <c r="I202">
        <v>2</v>
      </c>
      <c r="J202" t="str">
        <f t="shared" si="8"/>
        <v/>
      </c>
    </row>
    <row r="203" spans="1:10">
      <c r="A203" t="s">
        <v>1063</v>
      </c>
      <c r="B203" t="s">
        <v>1064</v>
      </c>
      <c r="C203" t="str">
        <f>"1/81"</f>
        <v>1/81</v>
      </c>
      <c r="D203" t="str">
        <f>"29/8582"</f>
        <v>29/8582</v>
      </c>
      <c r="E203">
        <v>0.24078029552073901</v>
      </c>
      <c r="F203">
        <v>0.36951431490806502</v>
      </c>
      <c r="G203">
        <v>0.327481277388811</v>
      </c>
      <c r="H203" t="s">
        <v>1054</v>
      </c>
      <c r="I203">
        <v>1</v>
      </c>
      <c r="J203" t="str">
        <f t="shared" si="8"/>
        <v/>
      </c>
    </row>
    <row r="204" spans="1:10">
      <c r="A204" t="s">
        <v>639</v>
      </c>
      <c r="B204" t="s">
        <v>640</v>
      </c>
      <c r="C204" t="str">
        <f>"2/81"</f>
        <v>2/81</v>
      </c>
      <c r="D204" t="str">
        <f>"100/8582"</f>
        <v>100/8582</v>
      </c>
      <c r="E204">
        <v>0.243343087401373</v>
      </c>
      <c r="F204">
        <v>0.37039591423639301</v>
      </c>
      <c r="G204">
        <v>0.32826259292257598</v>
      </c>
      <c r="H204" t="s">
        <v>269</v>
      </c>
      <c r="I204">
        <v>2</v>
      </c>
      <c r="J204" t="str">
        <f t="shared" si="8"/>
        <v/>
      </c>
    </row>
    <row r="205" spans="1:10">
      <c r="A205" t="s">
        <v>673</v>
      </c>
      <c r="B205" t="s">
        <v>674</v>
      </c>
      <c r="C205" t="str">
        <f>"3/81"</f>
        <v>3/81</v>
      </c>
      <c r="D205" t="str">
        <f>"181/8582"</f>
        <v>181/8582</v>
      </c>
      <c r="E205">
        <v>0.24374440807814299</v>
      </c>
      <c r="F205">
        <v>0.37039591423639301</v>
      </c>
      <c r="G205">
        <v>0.32826259292257598</v>
      </c>
      <c r="H205" t="s">
        <v>240</v>
      </c>
      <c r="I205">
        <v>3</v>
      </c>
      <c r="J205" t="str">
        <f t="shared" si="8"/>
        <v/>
      </c>
    </row>
    <row r="206" spans="1:10">
      <c r="A206" t="s">
        <v>1065</v>
      </c>
      <c r="B206" t="s">
        <v>1066</v>
      </c>
      <c r="C206" t="str">
        <f>"2/81"</f>
        <v>2/81</v>
      </c>
      <c r="D206" t="str">
        <f>"101/8582"</f>
        <v>101/8582</v>
      </c>
      <c r="E206">
        <v>0.24684607951019399</v>
      </c>
      <c r="F206">
        <v>0.37315931032660299</v>
      </c>
      <c r="G206">
        <v>0.33071164684293097</v>
      </c>
      <c r="H206" t="s">
        <v>1067</v>
      </c>
      <c r="I206">
        <v>2</v>
      </c>
      <c r="J206" t="str">
        <f t="shared" si="8"/>
        <v/>
      </c>
    </row>
    <row r="207" spans="1:10">
      <c r="A207" t="s">
        <v>1068</v>
      </c>
      <c r="B207" t="s">
        <v>1069</v>
      </c>
      <c r="C207" t="str">
        <f>"1/81"</f>
        <v>1/81</v>
      </c>
      <c r="D207" t="str">
        <f>"30/8582"</f>
        <v>30/8582</v>
      </c>
      <c r="E207">
        <v>0.247970380410581</v>
      </c>
      <c r="F207">
        <v>0.37315931032660299</v>
      </c>
      <c r="G207">
        <v>0.33071164684293097</v>
      </c>
      <c r="H207" t="s">
        <v>1054</v>
      </c>
      <c r="I207">
        <v>1</v>
      </c>
      <c r="J207" t="str">
        <f t="shared" si="8"/>
        <v/>
      </c>
    </row>
    <row r="208" spans="1:10">
      <c r="A208" t="s">
        <v>647</v>
      </c>
      <c r="B208" t="s">
        <v>648</v>
      </c>
      <c r="C208" t="str">
        <f>"2/81"</f>
        <v>2/81</v>
      </c>
      <c r="D208" t="str">
        <f>"102/8582"</f>
        <v>102/8582</v>
      </c>
      <c r="E208">
        <v>0.25035114507973699</v>
      </c>
      <c r="F208">
        <v>0.37492200470878501</v>
      </c>
      <c r="G208">
        <v>0.33227383099827801</v>
      </c>
      <c r="H208" t="s">
        <v>269</v>
      </c>
      <c r="I208">
        <v>2</v>
      </c>
      <c r="J208" t="str">
        <f t="shared" si="8"/>
        <v/>
      </c>
    </row>
    <row r="209" spans="1:10">
      <c r="A209" t="s">
        <v>656</v>
      </c>
      <c r="B209" t="s">
        <v>657</v>
      </c>
      <c r="C209" t="str">
        <f>"2/81"</f>
        <v>2/81</v>
      </c>
      <c r="D209" t="str">
        <f>"103/8582"</f>
        <v>103/8582</v>
      </c>
      <c r="E209">
        <v>0.25385793764543901</v>
      </c>
      <c r="F209">
        <v>0.37656616033119</v>
      </c>
      <c r="G209">
        <v>0.33373096042933997</v>
      </c>
      <c r="H209" t="s">
        <v>269</v>
      </c>
      <c r="I209">
        <v>2</v>
      </c>
      <c r="J209" t="str">
        <f t="shared" si="8"/>
        <v/>
      </c>
    </row>
    <row r="210" spans="1:10">
      <c r="A210" t="s">
        <v>600</v>
      </c>
      <c r="B210" t="s">
        <v>601</v>
      </c>
      <c r="C210" t="str">
        <f t="shared" ref="C210:C215" si="9">"1/81"</f>
        <v>1/81</v>
      </c>
      <c r="D210" t="str">
        <f>"31/8582"</f>
        <v>31/8582</v>
      </c>
      <c r="E210">
        <v>0.25509320538564501</v>
      </c>
      <c r="F210">
        <v>0.37656616033119</v>
      </c>
      <c r="G210">
        <v>0.33373096042933997</v>
      </c>
      <c r="H210" t="s">
        <v>395</v>
      </c>
      <c r="I210">
        <v>1</v>
      </c>
      <c r="J210" t="str">
        <f t="shared" si="8"/>
        <v/>
      </c>
    </row>
    <row r="211" spans="1:10">
      <c r="A211" t="s">
        <v>602</v>
      </c>
      <c r="B211" t="s">
        <v>603</v>
      </c>
      <c r="C211" t="str">
        <f t="shared" si="9"/>
        <v>1/81</v>
      </c>
      <c r="D211" t="str">
        <f>"31/8582"</f>
        <v>31/8582</v>
      </c>
      <c r="E211">
        <v>0.25509320538564501</v>
      </c>
      <c r="F211">
        <v>0.37656616033119</v>
      </c>
      <c r="G211">
        <v>0.33373096042933997</v>
      </c>
      <c r="H211" t="s">
        <v>395</v>
      </c>
      <c r="I211">
        <v>1</v>
      </c>
      <c r="J211" t="str">
        <f t="shared" si="8"/>
        <v/>
      </c>
    </row>
    <row r="212" spans="1:10">
      <c r="A212" t="s">
        <v>606</v>
      </c>
      <c r="B212" t="s">
        <v>607</v>
      </c>
      <c r="C212" t="str">
        <f t="shared" si="9"/>
        <v>1/81</v>
      </c>
      <c r="D212" t="str">
        <f>"32/8582"</f>
        <v>32/8582</v>
      </c>
      <c r="E212">
        <v>0.262149391839131</v>
      </c>
      <c r="F212">
        <v>0.37924210092532501</v>
      </c>
      <c r="G212">
        <v>0.33610250710190098</v>
      </c>
      <c r="H212" t="s">
        <v>493</v>
      </c>
      <c r="I212">
        <v>1</v>
      </c>
      <c r="J212" t="str">
        <f t="shared" si="8"/>
        <v/>
      </c>
    </row>
    <row r="213" spans="1:10">
      <c r="A213" t="s">
        <v>610</v>
      </c>
      <c r="B213" t="s">
        <v>611</v>
      </c>
      <c r="C213" t="str">
        <f t="shared" si="9"/>
        <v>1/81</v>
      </c>
      <c r="D213" t="str">
        <f>"32/8582"</f>
        <v>32/8582</v>
      </c>
      <c r="E213">
        <v>0.262149391839131</v>
      </c>
      <c r="F213">
        <v>0.37924210092532501</v>
      </c>
      <c r="G213">
        <v>0.33610250710190098</v>
      </c>
      <c r="H213" t="s">
        <v>612</v>
      </c>
      <c r="I213">
        <v>1</v>
      </c>
      <c r="J213" t="str">
        <f t="shared" si="8"/>
        <v/>
      </c>
    </row>
    <row r="214" spans="1:10">
      <c r="A214" t="s">
        <v>613</v>
      </c>
      <c r="B214" t="s">
        <v>614</v>
      </c>
      <c r="C214" t="str">
        <f t="shared" si="9"/>
        <v>1/81</v>
      </c>
      <c r="D214" t="str">
        <f>"32/8582"</f>
        <v>32/8582</v>
      </c>
      <c r="E214">
        <v>0.262149391839131</v>
      </c>
      <c r="F214">
        <v>0.37924210092532501</v>
      </c>
      <c r="G214">
        <v>0.33610250710190098</v>
      </c>
      <c r="H214" t="s">
        <v>539</v>
      </c>
      <c r="I214">
        <v>1</v>
      </c>
      <c r="J214" t="str">
        <f t="shared" si="8"/>
        <v/>
      </c>
    </row>
    <row r="215" spans="1:10">
      <c r="A215" t="s">
        <v>615</v>
      </c>
      <c r="B215" t="s">
        <v>616</v>
      </c>
      <c r="C215" t="str">
        <f t="shared" si="9"/>
        <v>1/81</v>
      </c>
      <c r="D215" t="str">
        <f>"32/8582"</f>
        <v>32/8582</v>
      </c>
      <c r="E215">
        <v>0.262149391839131</v>
      </c>
      <c r="F215">
        <v>0.37924210092532501</v>
      </c>
      <c r="G215">
        <v>0.33610250710190098</v>
      </c>
      <c r="H215" t="s">
        <v>617</v>
      </c>
      <c r="I215">
        <v>1</v>
      </c>
      <c r="J215" t="str">
        <f t="shared" si="8"/>
        <v/>
      </c>
    </row>
    <row r="216" spans="1:10">
      <c r="A216" t="s">
        <v>241</v>
      </c>
      <c r="B216" t="s">
        <v>242</v>
      </c>
      <c r="C216" t="str">
        <f>"2/81"</f>
        <v>2/81</v>
      </c>
      <c r="D216" t="str">
        <f>"106/8582"</f>
        <v>106/8582</v>
      </c>
      <c r="E216">
        <v>0.26438530512362701</v>
      </c>
      <c r="F216">
        <v>0.37924210092532501</v>
      </c>
      <c r="G216">
        <v>0.33610250710190098</v>
      </c>
      <c r="H216" t="s">
        <v>269</v>
      </c>
      <c r="I216">
        <v>2</v>
      </c>
      <c r="J216" t="str">
        <f t="shared" si="8"/>
        <v/>
      </c>
    </row>
    <row r="217" spans="1:10">
      <c r="A217" t="s">
        <v>624</v>
      </c>
      <c r="B217" t="s">
        <v>625</v>
      </c>
      <c r="C217" t="str">
        <f>"1/81"</f>
        <v>1/81</v>
      </c>
      <c r="D217" t="str">
        <f>"33/8582"</f>
        <v>33/8582</v>
      </c>
      <c r="E217">
        <v>0.26913955549539198</v>
      </c>
      <c r="F217">
        <v>0.37924210092532501</v>
      </c>
      <c r="G217">
        <v>0.33610250710190098</v>
      </c>
      <c r="H217" t="s">
        <v>626</v>
      </c>
      <c r="I217">
        <v>1</v>
      </c>
      <c r="J217" t="str">
        <f t="shared" si="8"/>
        <v/>
      </c>
    </row>
    <row r="218" spans="1:10">
      <c r="A218" t="s">
        <v>1070</v>
      </c>
      <c r="B218" t="s">
        <v>1071</v>
      </c>
      <c r="C218" t="str">
        <f>"1/81"</f>
        <v>1/81</v>
      </c>
      <c r="D218" t="str">
        <f>"33/8582"</f>
        <v>33/8582</v>
      </c>
      <c r="E218">
        <v>0.26913955549539198</v>
      </c>
      <c r="F218">
        <v>0.37924210092532501</v>
      </c>
      <c r="G218">
        <v>0.33610250710190098</v>
      </c>
      <c r="H218" t="s">
        <v>1072</v>
      </c>
      <c r="I218">
        <v>1</v>
      </c>
      <c r="J218" t="str">
        <f t="shared" si="8"/>
        <v/>
      </c>
    </row>
    <row r="219" spans="1:10">
      <c r="A219" t="s">
        <v>1073</v>
      </c>
      <c r="B219" t="s">
        <v>1074</v>
      </c>
      <c r="C219" t="str">
        <f>"1/81"</f>
        <v>1/81</v>
      </c>
      <c r="D219" t="str">
        <f>"33/8582"</f>
        <v>33/8582</v>
      </c>
      <c r="E219">
        <v>0.26913955549539198</v>
      </c>
      <c r="F219">
        <v>0.37924210092532501</v>
      </c>
      <c r="G219">
        <v>0.33610250710190098</v>
      </c>
      <c r="H219" t="s">
        <v>1054</v>
      </c>
      <c r="I219">
        <v>1</v>
      </c>
      <c r="J219" t="str">
        <f t="shared" si="8"/>
        <v/>
      </c>
    </row>
    <row r="220" spans="1:10">
      <c r="A220" t="s">
        <v>627</v>
      </c>
      <c r="B220" t="s">
        <v>628</v>
      </c>
      <c r="C220" t="str">
        <f>"1/81"</f>
        <v>1/81</v>
      </c>
      <c r="D220" t="str">
        <f>"33/8582"</f>
        <v>33/8582</v>
      </c>
      <c r="E220">
        <v>0.26913955549539198</v>
      </c>
      <c r="F220">
        <v>0.37924210092532501</v>
      </c>
      <c r="G220">
        <v>0.33610250710190098</v>
      </c>
      <c r="H220" t="s">
        <v>536</v>
      </c>
      <c r="I220">
        <v>1</v>
      </c>
      <c r="J220" t="str">
        <f t="shared" si="8"/>
        <v/>
      </c>
    </row>
    <row r="221" spans="1:10">
      <c r="A221" t="s">
        <v>629</v>
      </c>
      <c r="B221" t="s">
        <v>630</v>
      </c>
      <c r="C221" t="str">
        <f>"1/81"</f>
        <v>1/81</v>
      </c>
      <c r="D221" t="str">
        <f>"33/8582"</f>
        <v>33/8582</v>
      </c>
      <c r="E221">
        <v>0.26913955549539198</v>
      </c>
      <c r="F221">
        <v>0.37924210092532501</v>
      </c>
      <c r="G221">
        <v>0.33610250710190098</v>
      </c>
      <c r="H221" t="s">
        <v>408</v>
      </c>
      <c r="I221">
        <v>1</v>
      </c>
      <c r="J221" t="str">
        <f t="shared" si="8"/>
        <v/>
      </c>
    </row>
    <row r="222" spans="1:10">
      <c r="A222" t="s">
        <v>675</v>
      </c>
      <c r="B222" t="s">
        <v>676</v>
      </c>
      <c r="C222" t="str">
        <f>"2/81"</f>
        <v>2/81</v>
      </c>
      <c r="D222" t="str">
        <f>"108/8582"</f>
        <v>108/8582</v>
      </c>
      <c r="E222">
        <v>0.271406108270772</v>
      </c>
      <c r="F222">
        <v>0.38070540074180698</v>
      </c>
      <c r="G222">
        <v>0.33739935345878302</v>
      </c>
      <c r="H222" t="s">
        <v>269</v>
      </c>
      <c r="I222">
        <v>2</v>
      </c>
      <c r="J222" t="str">
        <f t="shared" si="8"/>
        <v/>
      </c>
    </row>
    <row r="223" spans="1:10">
      <c r="A223" t="s">
        <v>633</v>
      </c>
      <c r="B223" t="s">
        <v>634</v>
      </c>
      <c r="C223" t="str">
        <f>"1/81"</f>
        <v>1/81</v>
      </c>
      <c r="D223" t="str">
        <f>"34/8582"</f>
        <v>34/8582</v>
      </c>
      <c r="E223">
        <v>0.27606430646098701</v>
      </c>
      <c r="F223">
        <v>0.38376652467670902</v>
      </c>
      <c r="G223">
        <v>0.340112268049647</v>
      </c>
      <c r="H223" t="s">
        <v>1054</v>
      </c>
      <c r="I223">
        <v>1</v>
      </c>
      <c r="J223" t="str">
        <f t="shared" si="8"/>
        <v/>
      </c>
    </row>
    <row r="224" spans="1:10">
      <c r="A224" t="s">
        <v>635</v>
      </c>
      <c r="B224" t="s">
        <v>636</v>
      </c>
      <c r="C224" t="str">
        <f>"1/81"</f>
        <v>1/81</v>
      </c>
      <c r="D224" t="str">
        <f>"34/8582"</f>
        <v>34/8582</v>
      </c>
      <c r="E224">
        <v>0.27606430646098701</v>
      </c>
      <c r="F224">
        <v>0.38376652467670902</v>
      </c>
      <c r="G224">
        <v>0.340112268049647</v>
      </c>
      <c r="H224" t="s">
        <v>438</v>
      </c>
      <c r="I224">
        <v>1</v>
      </c>
      <c r="J224" t="str">
        <f t="shared" si="8"/>
        <v/>
      </c>
    </row>
    <row r="225" spans="1:10">
      <c r="A225" t="s">
        <v>687</v>
      </c>
      <c r="B225" t="s">
        <v>688</v>
      </c>
      <c r="C225" t="str">
        <f>"2/81"</f>
        <v>2/81</v>
      </c>
      <c r="D225" t="str">
        <f>"111/8582"</f>
        <v>111/8582</v>
      </c>
      <c r="E225">
        <v>0.28193488102144398</v>
      </c>
      <c r="F225">
        <v>0.38980674344595501</v>
      </c>
      <c r="G225">
        <v>0.345465399115091</v>
      </c>
      <c r="H225" t="s">
        <v>269</v>
      </c>
      <c r="I225">
        <v>2</v>
      </c>
      <c r="J225" t="str">
        <f t="shared" si="8"/>
        <v/>
      </c>
    </row>
    <row r="226" spans="1:10">
      <c r="A226" t="s">
        <v>1075</v>
      </c>
      <c r="B226" t="s">
        <v>1076</v>
      </c>
      <c r="C226" t="str">
        <f>"1/81"</f>
        <v>1/81</v>
      </c>
      <c r="D226" t="str">
        <f>"35/8582"</f>
        <v>35/8582</v>
      </c>
      <c r="E226">
        <v>0.28292424927528997</v>
      </c>
      <c r="F226">
        <v>0.38980674344595501</v>
      </c>
      <c r="G226">
        <v>0.345465399115091</v>
      </c>
      <c r="H226" t="s">
        <v>1024</v>
      </c>
      <c r="I226">
        <v>1</v>
      </c>
      <c r="J226" t="str">
        <f t="shared" si="8"/>
        <v/>
      </c>
    </row>
    <row r="227" spans="1:10">
      <c r="A227" t="s">
        <v>649</v>
      </c>
      <c r="B227" t="s">
        <v>650</v>
      </c>
      <c r="C227" t="str">
        <f>"1/81"</f>
        <v>1/81</v>
      </c>
      <c r="D227" t="str">
        <f>"36/8582"</f>
        <v>36/8582</v>
      </c>
      <c r="E227">
        <v>0.289719982960642</v>
      </c>
      <c r="F227">
        <v>0.39740351645043798</v>
      </c>
      <c r="G227">
        <v>0.35219802306812997</v>
      </c>
      <c r="H227" t="s">
        <v>518</v>
      </c>
      <c r="I227">
        <v>1</v>
      </c>
      <c r="J227" t="str">
        <f t="shared" si="8"/>
        <v/>
      </c>
    </row>
    <row r="228" spans="1:10">
      <c r="A228" t="s">
        <v>660</v>
      </c>
      <c r="B228" t="s">
        <v>661</v>
      </c>
      <c r="C228" t="str">
        <f>"1/81"</f>
        <v>1/81</v>
      </c>
      <c r="D228" t="str">
        <f>"37/8582"</f>
        <v>37/8582</v>
      </c>
      <c r="E228">
        <v>0.29645210107206099</v>
      </c>
      <c r="F228">
        <v>0.40307083917692499</v>
      </c>
      <c r="G228">
        <v>0.35722067580705402</v>
      </c>
      <c r="H228" t="s">
        <v>1040</v>
      </c>
      <c r="I228">
        <v>1</v>
      </c>
      <c r="J228" t="str">
        <f t="shared" si="8"/>
        <v/>
      </c>
    </row>
    <row r="229" spans="1:10">
      <c r="A229" t="s">
        <v>1077</v>
      </c>
      <c r="B229" t="s">
        <v>1078</v>
      </c>
      <c r="C229" t="str">
        <f>"1/81"</f>
        <v>1/81</v>
      </c>
      <c r="D229" t="str">
        <f>"37/8582"</f>
        <v>37/8582</v>
      </c>
      <c r="E229">
        <v>0.29645210107206099</v>
      </c>
      <c r="F229">
        <v>0.40307083917692499</v>
      </c>
      <c r="G229">
        <v>0.35722067580705402</v>
      </c>
      <c r="H229" t="s">
        <v>1079</v>
      </c>
      <c r="I229">
        <v>1</v>
      </c>
      <c r="J229" t="str">
        <f t="shared" si="8"/>
        <v/>
      </c>
    </row>
    <row r="230" spans="1:10">
      <c r="A230" t="s">
        <v>705</v>
      </c>
      <c r="B230" t="s">
        <v>706</v>
      </c>
      <c r="C230" t="str">
        <f>"2/81"</f>
        <v>2/81</v>
      </c>
      <c r="D230" t="str">
        <f>"116/8582"</f>
        <v>116/8582</v>
      </c>
      <c r="E230">
        <v>0.29945667687808702</v>
      </c>
      <c r="F230">
        <v>0.40537803420177698</v>
      </c>
      <c r="G230">
        <v>0.35926542250140497</v>
      </c>
      <c r="H230" t="s">
        <v>269</v>
      </c>
      <c r="I230">
        <v>2</v>
      </c>
      <c r="J230" t="str">
        <f t="shared" si="8"/>
        <v/>
      </c>
    </row>
    <row r="231" spans="1:10">
      <c r="A231" t="s">
        <v>1080</v>
      </c>
      <c r="B231" t="s">
        <v>1081</v>
      </c>
      <c r="C231" t="str">
        <f>"1/81"</f>
        <v>1/81</v>
      </c>
      <c r="D231" t="str">
        <f>"38/8582"</f>
        <v>38/8582</v>
      </c>
      <c r="E231">
        <v>0.30312119174650998</v>
      </c>
      <c r="F231">
        <v>0.406786014897913</v>
      </c>
      <c r="G231">
        <v>0.36051324240528099</v>
      </c>
      <c r="H231" t="s">
        <v>1079</v>
      </c>
      <c r="I231">
        <v>1</v>
      </c>
      <c r="J231" t="str">
        <f t="shared" si="8"/>
        <v/>
      </c>
    </row>
    <row r="232" spans="1:10">
      <c r="A232" t="s">
        <v>1082</v>
      </c>
      <c r="B232" t="s">
        <v>1083</v>
      </c>
      <c r="C232" t="str">
        <f>"1/81"</f>
        <v>1/81</v>
      </c>
      <c r="D232" t="str">
        <f>"38/8582"</f>
        <v>38/8582</v>
      </c>
      <c r="E232">
        <v>0.30312119174650998</v>
      </c>
      <c r="F232">
        <v>0.406786014897913</v>
      </c>
      <c r="G232">
        <v>0.36051324240528099</v>
      </c>
      <c r="H232" t="s">
        <v>1079</v>
      </c>
      <c r="I232">
        <v>1</v>
      </c>
      <c r="J232" t="str">
        <f t="shared" si="8"/>
        <v/>
      </c>
    </row>
    <row r="233" spans="1:10">
      <c r="A233" t="s">
        <v>679</v>
      </c>
      <c r="B233" t="s">
        <v>680</v>
      </c>
      <c r="C233" t="str">
        <f>"1/81"</f>
        <v>1/81</v>
      </c>
      <c r="D233" t="str">
        <f>"39/8582"</f>
        <v>39/8582</v>
      </c>
      <c r="E233">
        <v>0.30972783775172202</v>
      </c>
      <c r="F233">
        <v>0.413860472857904</v>
      </c>
      <c r="G233">
        <v>0.36678296575861802</v>
      </c>
      <c r="H233" t="s">
        <v>681</v>
      </c>
      <c r="I233">
        <v>1</v>
      </c>
      <c r="J233" t="str">
        <f t="shared" si="8"/>
        <v/>
      </c>
    </row>
    <row r="234" spans="1:10">
      <c r="A234" t="s">
        <v>1084</v>
      </c>
      <c r="B234" t="s">
        <v>1085</v>
      </c>
      <c r="C234" t="str">
        <f>"1/81"</f>
        <v>1/81</v>
      </c>
      <c r="D234" t="str">
        <f>"40/8582"</f>
        <v>40/8582</v>
      </c>
      <c r="E234">
        <v>0.31627261653459798</v>
      </c>
      <c r="F234">
        <v>0.42079189324345601</v>
      </c>
      <c r="G234">
        <v>0.37292592236516803</v>
      </c>
      <c r="H234" t="s">
        <v>1086</v>
      </c>
      <c r="I234">
        <v>1</v>
      </c>
      <c r="J234" t="str">
        <f t="shared" si="8"/>
        <v/>
      </c>
    </row>
    <row r="235" spans="1:10">
      <c r="A235" t="s">
        <v>1087</v>
      </c>
      <c r="B235" t="s">
        <v>1088</v>
      </c>
      <c r="C235" t="str">
        <f>"1/81"</f>
        <v>1/81</v>
      </c>
      <c r="D235" t="str">
        <f>"41/8582"</f>
        <v>41/8582</v>
      </c>
      <c r="E235">
        <v>0.32275610026916801</v>
      </c>
      <c r="F235">
        <v>0.42723943917783502</v>
      </c>
      <c r="G235">
        <v>0.37864004626626502</v>
      </c>
      <c r="H235" t="s">
        <v>992</v>
      </c>
      <c r="I235">
        <v>1</v>
      </c>
      <c r="J235" t="str">
        <f t="shared" si="8"/>
        <v/>
      </c>
    </row>
    <row r="236" spans="1:10">
      <c r="A236" t="s">
        <v>711</v>
      </c>
      <c r="B236" t="s">
        <v>712</v>
      </c>
      <c r="C236" t="str">
        <f>"2/81"</f>
        <v>2/81</v>
      </c>
      <c r="D236" t="str">
        <f>"123/8582"</f>
        <v>123/8582</v>
      </c>
      <c r="E236">
        <v>0.32387505873158501</v>
      </c>
      <c r="F236">
        <v>0.42723943917783502</v>
      </c>
      <c r="G236">
        <v>0.37864004626626502</v>
      </c>
      <c r="H236" t="s">
        <v>269</v>
      </c>
      <c r="I236">
        <v>2</v>
      </c>
      <c r="J236" t="str">
        <f t="shared" si="8"/>
        <v/>
      </c>
    </row>
    <row r="237" spans="1:10">
      <c r="A237" t="s">
        <v>737</v>
      </c>
      <c r="B237" t="s">
        <v>738</v>
      </c>
      <c r="C237" t="str">
        <f>"2/81"</f>
        <v>2/81</v>
      </c>
      <c r="D237" t="str">
        <f>"124/8582"</f>
        <v>124/8582</v>
      </c>
      <c r="E237">
        <v>0.32734835124295097</v>
      </c>
      <c r="F237">
        <v>0.42999147832760498</v>
      </c>
      <c r="G237">
        <v>0.38107903512225799</v>
      </c>
      <c r="H237" t="s">
        <v>269</v>
      </c>
      <c r="I237">
        <v>2</v>
      </c>
      <c r="J237" t="str">
        <f t="shared" si="8"/>
        <v/>
      </c>
    </row>
    <row r="238" spans="1:10">
      <c r="A238" t="s">
        <v>71</v>
      </c>
      <c r="B238" t="s">
        <v>72</v>
      </c>
      <c r="C238" t="str">
        <f>"1/81"</f>
        <v>1/81</v>
      </c>
      <c r="D238" t="str">
        <f>"42/8582"</f>
        <v>42/8582</v>
      </c>
      <c r="E238">
        <v>0.32917885590412799</v>
      </c>
      <c r="F238">
        <v>0.430571499283881</v>
      </c>
      <c r="G238">
        <v>0.38159307746381299</v>
      </c>
      <c r="H238" t="s">
        <v>408</v>
      </c>
      <c r="I238">
        <v>1</v>
      </c>
      <c r="J238" t="str">
        <f t="shared" si="8"/>
        <v/>
      </c>
    </row>
    <row r="239" spans="1:10">
      <c r="A239" t="s">
        <v>742</v>
      </c>
      <c r="B239" t="s">
        <v>743</v>
      </c>
      <c r="C239" t="str">
        <f>"2/81"</f>
        <v>2/81</v>
      </c>
      <c r="D239" t="str">
        <f>"127/8582"</f>
        <v>127/8582</v>
      </c>
      <c r="E239">
        <v>0.337740537038692</v>
      </c>
      <c r="F239">
        <v>0.43987161806925001</v>
      </c>
      <c r="G239">
        <v>0.38983528800025302</v>
      </c>
      <c r="H239" t="s">
        <v>269</v>
      </c>
      <c r="I239">
        <v>2</v>
      </c>
      <c r="J239" t="str">
        <f t="shared" si="8"/>
        <v/>
      </c>
    </row>
    <row r="240" spans="1:10">
      <c r="A240" t="s">
        <v>758</v>
      </c>
      <c r="B240" t="s">
        <v>759</v>
      </c>
      <c r="C240" t="str">
        <f>"3/81"</f>
        <v>3/81</v>
      </c>
      <c r="D240" t="str">
        <f>"218/8582"</f>
        <v>218/8582</v>
      </c>
      <c r="E240">
        <v>0.33912682812435802</v>
      </c>
      <c r="F240">
        <v>0.43987161806925001</v>
      </c>
      <c r="G240">
        <v>0.38983528800025302</v>
      </c>
      <c r="H240" t="s">
        <v>969</v>
      </c>
      <c r="I240">
        <v>3</v>
      </c>
      <c r="J240" t="str">
        <f t="shared" si="8"/>
        <v/>
      </c>
    </row>
    <row r="241" spans="1:10">
      <c r="A241" t="s">
        <v>1089</v>
      </c>
      <c r="B241" t="s">
        <v>1090</v>
      </c>
      <c r="C241" t="str">
        <f>"1/81"</f>
        <v>1/81</v>
      </c>
      <c r="D241" t="str">
        <f>"44/8582"</f>
        <v>44/8582</v>
      </c>
      <c r="E241">
        <v>0.34184442482560101</v>
      </c>
      <c r="F241">
        <v>0.441549048733067</v>
      </c>
      <c r="G241">
        <v>0.39132190736614803</v>
      </c>
      <c r="H241" t="s">
        <v>989</v>
      </c>
      <c r="I241">
        <v>1</v>
      </c>
      <c r="J241" t="str">
        <f t="shared" si="8"/>
        <v/>
      </c>
    </row>
    <row r="242" spans="1:10">
      <c r="A242" t="s">
        <v>556</v>
      </c>
      <c r="B242" t="s">
        <v>557</v>
      </c>
      <c r="C242" t="str">
        <f>"3/81"</f>
        <v>3/81</v>
      </c>
      <c r="D242" t="str">
        <f>"220/8582"</f>
        <v>220/8582</v>
      </c>
      <c r="E242">
        <v>0.34432313708804302</v>
      </c>
      <c r="F242">
        <v>0.442905280071757</v>
      </c>
      <c r="G242">
        <v>0.39252386451181198</v>
      </c>
      <c r="H242" t="s">
        <v>1091</v>
      </c>
      <c r="I242">
        <v>3</v>
      </c>
      <c r="J242" t="str">
        <f t="shared" si="8"/>
        <v/>
      </c>
    </row>
    <row r="243" spans="1:10">
      <c r="A243" t="s">
        <v>74</v>
      </c>
      <c r="B243" t="s">
        <v>75</v>
      </c>
      <c r="C243" t="str">
        <f>"1/81"</f>
        <v>1/81</v>
      </c>
      <c r="D243" t="str">
        <f>"46/8582"</f>
        <v>46/8582</v>
      </c>
      <c r="E243">
        <v>0.35427375616177997</v>
      </c>
      <c r="F243">
        <v>0.45382175376095801</v>
      </c>
      <c r="G243">
        <v>0.40219856615147698</v>
      </c>
      <c r="H243" t="s">
        <v>408</v>
      </c>
      <c r="I243">
        <v>1</v>
      </c>
      <c r="J243" t="str">
        <f t="shared" si="8"/>
        <v/>
      </c>
    </row>
    <row r="244" spans="1:10">
      <c r="A244" t="s">
        <v>719</v>
      </c>
      <c r="B244" t="s">
        <v>720</v>
      </c>
      <c r="C244" t="str">
        <f>"1/81"</f>
        <v>1/81</v>
      </c>
      <c r="D244" t="str">
        <f>"47/8582"</f>
        <v>47/8582</v>
      </c>
      <c r="E244">
        <v>0.36040119591703901</v>
      </c>
      <c r="F244">
        <v>0.45416410867594398</v>
      </c>
      <c r="G244">
        <v>0.402501977468324</v>
      </c>
      <c r="H244" t="s">
        <v>463</v>
      </c>
      <c r="I244">
        <v>1</v>
      </c>
      <c r="J244" t="str">
        <f t="shared" si="8"/>
        <v/>
      </c>
    </row>
    <row r="245" spans="1:10">
      <c r="A245" t="s">
        <v>721</v>
      </c>
      <c r="B245" t="s">
        <v>722</v>
      </c>
      <c r="C245" t="str">
        <f>"1/81"</f>
        <v>1/81</v>
      </c>
      <c r="D245" t="str">
        <f>"47/8582"</f>
        <v>47/8582</v>
      </c>
      <c r="E245">
        <v>0.36040119591703901</v>
      </c>
      <c r="F245">
        <v>0.45416410867594398</v>
      </c>
      <c r="G245">
        <v>0.402501977468324</v>
      </c>
      <c r="H245" t="s">
        <v>539</v>
      </c>
      <c r="I245">
        <v>1</v>
      </c>
      <c r="J245" t="str">
        <f t="shared" si="8"/>
        <v/>
      </c>
    </row>
    <row r="246" spans="1:10">
      <c r="A246" t="s">
        <v>723</v>
      </c>
      <c r="B246" t="s">
        <v>724</v>
      </c>
      <c r="C246" t="str">
        <f>"1/81"</f>
        <v>1/81</v>
      </c>
      <c r="D246" t="str">
        <f>"47/8582"</f>
        <v>47/8582</v>
      </c>
      <c r="E246">
        <v>0.36040119591703901</v>
      </c>
      <c r="F246">
        <v>0.45416410867594398</v>
      </c>
      <c r="G246">
        <v>0.402501977468324</v>
      </c>
      <c r="H246" t="s">
        <v>508</v>
      </c>
      <c r="I246">
        <v>1</v>
      </c>
      <c r="J246" t="str">
        <f t="shared" si="8"/>
        <v/>
      </c>
    </row>
    <row r="247" spans="1:10">
      <c r="A247" t="s">
        <v>725</v>
      </c>
      <c r="B247" t="s">
        <v>726</v>
      </c>
      <c r="C247" t="str">
        <f>"1/81"</f>
        <v>1/81</v>
      </c>
      <c r="D247" t="str">
        <f>"47/8582"</f>
        <v>47/8582</v>
      </c>
      <c r="E247">
        <v>0.36040119591703901</v>
      </c>
      <c r="F247">
        <v>0.45416410867594398</v>
      </c>
      <c r="G247">
        <v>0.402501977468324</v>
      </c>
      <c r="H247" t="s">
        <v>508</v>
      </c>
      <c r="I247">
        <v>1</v>
      </c>
      <c r="J247" t="str">
        <f t="shared" si="8"/>
        <v/>
      </c>
    </row>
    <row r="248" spans="1:10">
      <c r="A248" t="s">
        <v>156</v>
      </c>
      <c r="B248" t="s">
        <v>157</v>
      </c>
      <c r="C248" t="str">
        <f>"4/81"</f>
        <v>4/81</v>
      </c>
      <c r="D248" t="str">
        <f>"323/8582"</f>
        <v>323/8582</v>
      </c>
      <c r="E248">
        <v>0.36384694864476502</v>
      </c>
      <c r="F248">
        <v>0.45665001651772102</v>
      </c>
      <c r="G248">
        <v>0.404705108017403</v>
      </c>
      <c r="H248" t="s">
        <v>1092</v>
      </c>
      <c r="I248">
        <v>4</v>
      </c>
      <c r="J248" t="str">
        <f t="shared" si="8"/>
        <v/>
      </c>
    </row>
    <row r="249" spans="1:10">
      <c r="A249" t="s">
        <v>1093</v>
      </c>
      <c r="B249" t="s">
        <v>1094</v>
      </c>
      <c r="C249" t="str">
        <f>"1/81"</f>
        <v>1/81</v>
      </c>
      <c r="D249" t="str">
        <f>"48/8582"</f>
        <v>48/8582</v>
      </c>
      <c r="E249">
        <v>0.36647120214208001</v>
      </c>
      <c r="F249">
        <v>0.4580890026776</v>
      </c>
      <c r="G249">
        <v>0.40598040644771999</v>
      </c>
      <c r="H249" t="s">
        <v>1054</v>
      </c>
      <c r="I249">
        <v>1</v>
      </c>
      <c r="J249" t="str">
        <f t="shared" si="8"/>
        <v/>
      </c>
    </row>
    <row r="250" spans="1:10">
      <c r="A250" t="s">
        <v>253</v>
      </c>
      <c r="B250" t="s">
        <v>254</v>
      </c>
      <c r="C250" t="str">
        <f>"2/81"</f>
        <v>2/81</v>
      </c>
      <c r="D250" t="str">
        <f>"138/8582"</f>
        <v>138/8582</v>
      </c>
      <c r="E250">
        <v>0.37540970828280601</v>
      </c>
      <c r="F250">
        <v>0.467377548464537</v>
      </c>
      <c r="G250">
        <v>0.41421236043886001</v>
      </c>
      <c r="H250" t="s">
        <v>269</v>
      </c>
      <c r="I250">
        <v>2</v>
      </c>
      <c r="J250" t="str">
        <f t="shared" si="8"/>
        <v/>
      </c>
    </row>
    <row r="251" spans="1:10">
      <c r="A251" t="s">
        <v>749</v>
      </c>
      <c r="B251" t="s">
        <v>750</v>
      </c>
      <c r="C251" t="str">
        <f>"1/81"</f>
        <v>1/81</v>
      </c>
      <c r="D251" t="str">
        <f>"51/8582"</f>
        <v>51/8582</v>
      </c>
      <c r="E251">
        <v>0.38434191205311402</v>
      </c>
      <c r="F251">
        <v>0.47658397094586102</v>
      </c>
      <c r="G251">
        <v>0.42237153282468498</v>
      </c>
      <c r="H251" t="s">
        <v>395</v>
      </c>
      <c r="I251">
        <v>1</v>
      </c>
      <c r="J251" t="str">
        <f t="shared" si="8"/>
        <v/>
      </c>
    </row>
    <row r="252" spans="1:10">
      <c r="A252" t="s">
        <v>276</v>
      </c>
      <c r="B252" t="s">
        <v>277</v>
      </c>
      <c r="C252" t="str">
        <f>"1/81"</f>
        <v>1/81</v>
      </c>
      <c r="D252" t="str">
        <f>"52/8582"</f>
        <v>52/8582</v>
      </c>
      <c r="E252">
        <v>0.39018745244975001</v>
      </c>
      <c r="F252">
        <v>0.481904821750687</v>
      </c>
      <c r="G252">
        <v>0.427087125558334</v>
      </c>
      <c r="H252" t="s">
        <v>1058</v>
      </c>
      <c r="I252">
        <v>1</v>
      </c>
      <c r="J252" t="str">
        <f t="shared" si="8"/>
        <v/>
      </c>
    </row>
    <row r="253" spans="1:10">
      <c r="A253" t="s">
        <v>792</v>
      </c>
      <c r="B253" t="s">
        <v>793</v>
      </c>
      <c r="C253" t="str">
        <f>"2/81"</f>
        <v>2/81</v>
      </c>
      <c r="D253" t="str">
        <f>"143/8582"</f>
        <v>143/8582</v>
      </c>
      <c r="E253">
        <v>0.39225833843218</v>
      </c>
      <c r="F253">
        <v>0.48254001949990399</v>
      </c>
      <c r="G253">
        <v>0.42765006821553497</v>
      </c>
      <c r="H253" t="s">
        <v>269</v>
      </c>
      <c r="I253">
        <v>2</v>
      </c>
      <c r="J253" t="str">
        <f t="shared" si="8"/>
        <v/>
      </c>
    </row>
    <row r="254" spans="1:10">
      <c r="A254" t="s">
        <v>739</v>
      </c>
      <c r="B254" t="s">
        <v>740</v>
      </c>
      <c r="C254" t="str">
        <f>"5/81"</f>
        <v>5/81</v>
      </c>
      <c r="D254" t="str">
        <f>"440/8582"</f>
        <v>440/8582</v>
      </c>
      <c r="E254">
        <v>0.40184790145513399</v>
      </c>
      <c r="F254">
        <v>0.49238280415451302</v>
      </c>
      <c r="G254">
        <v>0.43637321522692002</v>
      </c>
      <c r="H254" t="s">
        <v>1095</v>
      </c>
      <c r="I254">
        <v>5</v>
      </c>
      <c r="J254" t="str">
        <f t="shared" si="8"/>
        <v/>
      </c>
    </row>
    <row r="255" spans="1:10">
      <c r="A255" t="s">
        <v>1096</v>
      </c>
      <c r="B255" t="s">
        <v>1097</v>
      </c>
      <c r="C255" t="str">
        <f>"1/81"</f>
        <v>1/81</v>
      </c>
      <c r="D255" t="str">
        <f>"55/8582"</f>
        <v>55/8582</v>
      </c>
      <c r="E255">
        <v>0.40739716006446802</v>
      </c>
      <c r="F255">
        <v>0.49544053982114999</v>
      </c>
      <c r="G255">
        <v>0.43908312697222401</v>
      </c>
      <c r="H255" t="s">
        <v>1054</v>
      </c>
      <c r="I255">
        <v>1</v>
      </c>
      <c r="J255" t="str">
        <f t="shared" si="8"/>
        <v/>
      </c>
    </row>
    <row r="256" spans="1:10">
      <c r="A256" t="s">
        <v>581</v>
      </c>
      <c r="B256" t="s">
        <v>582</v>
      </c>
      <c r="C256" t="str">
        <f>"5/81"</f>
        <v>5/81</v>
      </c>
      <c r="D256" t="str">
        <f>"443/8582"</f>
        <v>443/8582</v>
      </c>
      <c r="E256">
        <v>0.40753979888513903</v>
      </c>
      <c r="F256">
        <v>0.49544053982114999</v>
      </c>
      <c r="G256">
        <v>0.43908312697222401</v>
      </c>
      <c r="H256" t="s">
        <v>1095</v>
      </c>
      <c r="I256">
        <v>5</v>
      </c>
      <c r="J256" t="str">
        <f t="shared" si="8"/>
        <v/>
      </c>
    </row>
    <row r="257" spans="1:10">
      <c r="A257" t="s">
        <v>824</v>
      </c>
      <c r="B257" t="s">
        <v>825</v>
      </c>
      <c r="C257" t="str">
        <f>"3/81"</f>
        <v>3/81</v>
      </c>
      <c r="D257" t="str">
        <f>"246/8582"</f>
        <v>246/8582</v>
      </c>
      <c r="E257">
        <v>0.41134568345398997</v>
      </c>
      <c r="F257">
        <v>0.49627207343676899</v>
      </c>
      <c r="G257">
        <v>0.43982007187435201</v>
      </c>
      <c r="H257" t="s">
        <v>240</v>
      </c>
      <c r="I257">
        <v>3</v>
      </c>
      <c r="J257" t="str">
        <f t="shared" si="8"/>
        <v/>
      </c>
    </row>
    <row r="258" spans="1:10">
      <c r="A258" t="s">
        <v>776</v>
      </c>
      <c r="B258" t="s">
        <v>777</v>
      </c>
      <c r="C258" t="str">
        <f>"1/81"</f>
        <v>1/81</v>
      </c>
      <c r="D258" t="str">
        <f>"56/8582"</f>
        <v>56/8582</v>
      </c>
      <c r="E258">
        <v>0.41302643531189098</v>
      </c>
      <c r="F258">
        <v>0.49627207343676899</v>
      </c>
      <c r="G258">
        <v>0.43982007187435201</v>
      </c>
      <c r="H258" t="s">
        <v>778</v>
      </c>
      <c r="I258">
        <v>1</v>
      </c>
      <c r="J258" t="str">
        <f t="shared" ref="J258:J311" si="10">IF(F258&lt;0.05,"*","")</f>
        <v/>
      </c>
    </row>
    <row r="259" spans="1:10">
      <c r="A259" t="s">
        <v>781</v>
      </c>
      <c r="B259" t="s">
        <v>782</v>
      </c>
      <c r="C259" t="str">
        <f>"1/81"</f>
        <v>1/81</v>
      </c>
      <c r="D259" t="str">
        <f>"56/8582"</f>
        <v>56/8582</v>
      </c>
      <c r="E259">
        <v>0.41302643531189098</v>
      </c>
      <c r="F259">
        <v>0.49627207343676899</v>
      </c>
      <c r="G259">
        <v>0.43982007187435201</v>
      </c>
      <c r="H259" t="s">
        <v>539</v>
      </c>
      <c r="I259">
        <v>1</v>
      </c>
      <c r="J259" t="str">
        <f t="shared" si="10"/>
        <v/>
      </c>
    </row>
    <row r="260" spans="1:10">
      <c r="A260" t="s">
        <v>808</v>
      </c>
      <c r="B260" t="s">
        <v>809</v>
      </c>
      <c r="C260" t="str">
        <f>"2/81"</f>
        <v>2/81</v>
      </c>
      <c r="D260" t="str">
        <f>"150/8582"</f>
        <v>150/8582</v>
      </c>
      <c r="E260">
        <v>0.41550668796496398</v>
      </c>
      <c r="F260">
        <v>0.49732460721675198</v>
      </c>
      <c r="G260">
        <v>0.44075287770313198</v>
      </c>
      <c r="H260" t="s">
        <v>269</v>
      </c>
      <c r="I260">
        <v>2</v>
      </c>
      <c r="J260" t="str">
        <f t="shared" si="10"/>
        <v/>
      </c>
    </row>
    <row r="261" spans="1:10">
      <c r="A261" t="s">
        <v>787</v>
      </c>
      <c r="B261" t="s">
        <v>788</v>
      </c>
      <c r="C261" t="str">
        <f>"1/81"</f>
        <v>1/81</v>
      </c>
      <c r="D261" t="str">
        <f>"57/8582"</f>
        <v>57/8582</v>
      </c>
      <c r="E261">
        <v>0.418602890711813</v>
      </c>
      <c r="F261">
        <v>0.49910344661793099</v>
      </c>
      <c r="G261">
        <v>0.44232937034730102</v>
      </c>
      <c r="H261" t="s">
        <v>449</v>
      </c>
      <c r="I261">
        <v>1</v>
      </c>
      <c r="J261" t="str">
        <f t="shared" si="10"/>
        <v/>
      </c>
    </row>
    <row r="262" spans="1:10">
      <c r="A262" t="s">
        <v>559</v>
      </c>
      <c r="B262" t="s">
        <v>560</v>
      </c>
      <c r="C262" t="str">
        <f>"2/81"</f>
        <v>2/81</v>
      </c>
      <c r="D262" t="str">
        <f>"153/8582"</f>
        <v>153/8582</v>
      </c>
      <c r="E262">
        <v>0.42533846317593599</v>
      </c>
      <c r="F262">
        <v>0.50519127810168696</v>
      </c>
      <c r="G262">
        <v>0.44772469807993298</v>
      </c>
      <c r="H262" t="s">
        <v>958</v>
      </c>
      <c r="I262">
        <v>2</v>
      </c>
      <c r="J262" t="str">
        <f t="shared" si="10"/>
        <v/>
      </c>
    </row>
    <row r="263" spans="1:10">
      <c r="A263" t="s">
        <v>906</v>
      </c>
      <c r="B263" t="s">
        <v>907</v>
      </c>
      <c r="C263" t="str">
        <f>"3/81"</f>
        <v>3/81</v>
      </c>
      <c r="D263" t="str">
        <f>"256/8582"</f>
        <v>256/8582</v>
      </c>
      <c r="E263">
        <v>0.43664457059461897</v>
      </c>
      <c r="F263">
        <v>0.51664052245928305</v>
      </c>
      <c r="G263">
        <v>0.45787156659379502</v>
      </c>
      <c r="H263" t="s">
        <v>1098</v>
      </c>
      <c r="I263">
        <v>3</v>
      </c>
      <c r="J263" t="str">
        <f t="shared" si="10"/>
        <v/>
      </c>
    </row>
    <row r="264" spans="1:10">
      <c r="A264" t="s">
        <v>826</v>
      </c>
      <c r="B264" t="s">
        <v>827</v>
      </c>
      <c r="C264" t="str">
        <f>"2/81"</f>
        <v>2/81</v>
      </c>
      <c r="D264" t="str">
        <f>"159/8582"</f>
        <v>159/8582</v>
      </c>
      <c r="E264">
        <v>0.44474708810180602</v>
      </c>
      <c r="F264">
        <v>0.52422660574737501</v>
      </c>
      <c r="G264">
        <v>0.46459471680837</v>
      </c>
      <c r="H264" t="s">
        <v>269</v>
      </c>
      <c r="I264">
        <v>2</v>
      </c>
      <c r="J264" t="str">
        <f t="shared" si="10"/>
        <v/>
      </c>
    </row>
    <row r="265" spans="1:10">
      <c r="A265" t="s">
        <v>799</v>
      </c>
      <c r="B265" t="s">
        <v>800</v>
      </c>
      <c r="C265" t="str">
        <f>"1/81"</f>
        <v>1/81</v>
      </c>
      <c r="D265" t="str">
        <f>"63/8582"</f>
        <v>63/8582</v>
      </c>
      <c r="E265">
        <v>0.450979505597635</v>
      </c>
      <c r="F265">
        <v>0.52955926793661701</v>
      </c>
      <c r="G265">
        <v>0.46932077735639099</v>
      </c>
      <c r="H265" t="s">
        <v>1054</v>
      </c>
      <c r="I265">
        <v>1</v>
      </c>
      <c r="J265" t="str">
        <f t="shared" si="10"/>
        <v/>
      </c>
    </row>
    <row r="266" spans="1:10">
      <c r="A266" t="s">
        <v>845</v>
      </c>
      <c r="B266" t="s">
        <v>846</v>
      </c>
      <c r="C266" t="str">
        <f>"3/81"</f>
        <v>3/81</v>
      </c>
      <c r="D266" t="str">
        <f>"263/8582"</f>
        <v>263/8582</v>
      </c>
      <c r="E266">
        <v>0.45412407693670898</v>
      </c>
      <c r="F266">
        <v>0.531239486227848</v>
      </c>
      <c r="G266">
        <v>0.47080986725116603</v>
      </c>
      <c r="H266" t="s">
        <v>1001</v>
      </c>
      <c r="I266">
        <v>3</v>
      </c>
      <c r="J266" t="str">
        <f t="shared" si="10"/>
        <v/>
      </c>
    </row>
    <row r="267" spans="1:10">
      <c r="A267" t="s">
        <v>804</v>
      </c>
      <c r="B267" t="s">
        <v>805</v>
      </c>
      <c r="C267" t="str">
        <f>"1/81"</f>
        <v>1/81</v>
      </c>
      <c r="D267" t="str">
        <f>"64/8582"</f>
        <v>64/8582</v>
      </c>
      <c r="E267">
        <v>0.45619967933241501</v>
      </c>
      <c r="F267">
        <v>0.53166128042499505</v>
      </c>
      <c r="G267">
        <v>0.47118368146323802</v>
      </c>
      <c r="H267" t="s">
        <v>408</v>
      </c>
      <c r="I267">
        <v>1</v>
      </c>
      <c r="J267" t="str">
        <f t="shared" si="10"/>
        <v/>
      </c>
    </row>
    <row r="268" spans="1:10">
      <c r="A268" t="s">
        <v>218</v>
      </c>
      <c r="B268" t="s">
        <v>219</v>
      </c>
      <c r="C268" t="str">
        <f>"3/81"</f>
        <v>3/81</v>
      </c>
      <c r="D268" t="str">
        <f>"268/8582"</f>
        <v>268/8582</v>
      </c>
      <c r="E268">
        <v>0.46647782697946499</v>
      </c>
      <c r="F268">
        <v>0.539600574492206</v>
      </c>
      <c r="G268">
        <v>0.47821986398120803</v>
      </c>
      <c r="H268" t="s">
        <v>1099</v>
      </c>
      <c r="I268">
        <v>3</v>
      </c>
      <c r="J268" t="str">
        <f t="shared" si="10"/>
        <v/>
      </c>
    </row>
    <row r="269" spans="1:10">
      <c r="A269" t="s">
        <v>1100</v>
      </c>
      <c r="B269" t="s">
        <v>1101</v>
      </c>
      <c r="C269" t="str">
        <f>"1/81"</f>
        <v>1/81</v>
      </c>
      <c r="D269" t="str">
        <f>"66/8582"</f>
        <v>66/8582</v>
      </c>
      <c r="E269">
        <v>0.46649339988358501</v>
      </c>
      <c r="F269">
        <v>0.539600574492206</v>
      </c>
      <c r="G269">
        <v>0.47821986398120803</v>
      </c>
      <c r="H269" t="s">
        <v>1054</v>
      </c>
      <c r="I269">
        <v>1</v>
      </c>
      <c r="J269" t="str">
        <f t="shared" si="10"/>
        <v/>
      </c>
    </row>
    <row r="270" spans="1:10">
      <c r="A270" t="s">
        <v>814</v>
      </c>
      <c r="B270" t="s">
        <v>815</v>
      </c>
      <c r="C270" t="str">
        <f>"1/81"</f>
        <v>1/81</v>
      </c>
      <c r="D270" t="str">
        <f>"68/8582"</f>
        <v>68/8582</v>
      </c>
      <c r="E270">
        <v>0.47659462879040698</v>
      </c>
      <c r="F270">
        <v>0.54923544581794204</v>
      </c>
      <c r="G270">
        <v>0.48675874824612098</v>
      </c>
      <c r="H270" t="s">
        <v>617</v>
      </c>
      <c r="I270">
        <v>1</v>
      </c>
      <c r="J270" t="str">
        <f t="shared" si="10"/>
        <v/>
      </c>
    </row>
    <row r="271" spans="1:10">
      <c r="A271" t="s">
        <v>1102</v>
      </c>
      <c r="B271" t="s">
        <v>1103</v>
      </c>
      <c r="C271" t="str">
        <f>"1/81"</f>
        <v>1/81</v>
      </c>
      <c r="D271" t="str">
        <f>"69/8582"</f>
        <v>69/8582</v>
      </c>
      <c r="E271">
        <v>0.48157417249113299</v>
      </c>
      <c r="F271">
        <v>0.55291849434167095</v>
      </c>
      <c r="G271">
        <v>0.49002284218395997</v>
      </c>
      <c r="H271" t="s">
        <v>1054</v>
      </c>
      <c r="I271">
        <v>1</v>
      </c>
      <c r="J271" t="str">
        <f t="shared" si="10"/>
        <v/>
      </c>
    </row>
    <row r="272" spans="1:10">
      <c r="A272" t="s">
        <v>1104</v>
      </c>
      <c r="B272" t="s">
        <v>1105</v>
      </c>
      <c r="C272" t="str">
        <f>"1/81"</f>
        <v>1/81</v>
      </c>
      <c r="D272" t="str">
        <f>"71/8582"</f>
        <v>71/8582</v>
      </c>
      <c r="E272">
        <v>0.49139331001938102</v>
      </c>
      <c r="F272">
        <v>0.562110428435454</v>
      </c>
      <c r="G272">
        <v>0.49816917426707502</v>
      </c>
      <c r="H272" t="s">
        <v>1054</v>
      </c>
      <c r="I272">
        <v>1</v>
      </c>
      <c r="J272" t="str">
        <f t="shared" si="10"/>
        <v/>
      </c>
    </row>
    <row r="273" spans="1:10">
      <c r="A273" t="s">
        <v>658</v>
      </c>
      <c r="B273" t="s">
        <v>659</v>
      </c>
      <c r="C273" t="str">
        <f>"2/81"</f>
        <v>2/81</v>
      </c>
      <c r="D273" t="str">
        <f>"175/8582"</f>
        <v>175/8582</v>
      </c>
      <c r="E273">
        <v>0.49469529850829302</v>
      </c>
      <c r="F273">
        <v>0.56380714168224599</v>
      </c>
      <c r="G273">
        <v>0.49967288278120903</v>
      </c>
      <c r="H273" t="s">
        <v>269</v>
      </c>
      <c r="I273">
        <v>2</v>
      </c>
      <c r="J273" t="str">
        <f t="shared" si="10"/>
        <v/>
      </c>
    </row>
    <row r="274" spans="1:10">
      <c r="A274" t="s">
        <v>96</v>
      </c>
      <c r="B274" t="s">
        <v>97</v>
      </c>
      <c r="C274" t="str">
        <f>"5/81"</f>
        <v>5/81</v>
      </c>
      <c r="D274" t="str">
        <f>"492/8582"</f>
        <v>492/8582</v>
      </c>
      <c r="E274">
        <v>0.49900805554488598</v>
      </c>
      <c r="F274">
        <v>0.56653297251730295</v>
      </c>
      <c r="G274">
        <v>0.50208864457390801</v>
      </c>
      <c r="H274" t="s">
        <v>985</v>
      </c>
      <c r="I274">
        <v>5</v>
      </c>
      <c r="J274" t="str">
        <f t="shared" si="10"/>
        <v/>
      </c>
    </row>
    <row r="275" spans="1:10">
      <c r="A275" t="s">
        <v>666</v>
      </c>
      <c r="B275" t="s">
        <v>667</v>
      </c>
      <c r="C275" t="str">
        <f>"2/81"</f>
        <v>2/81</v>
      </c>
      <c r="D275" t="str">
        <f>"177/8582"</f>
        <v>177/8582</v>
      </c>
      <c r="E275">
        <v>0.50074204667658395</v>
      </c>
      <c r="F275">
        <v>0.56653297251730295</v>
      </c>
      <c r="G275">
        <v>0.50208864457390801</v>
      </c>
      <c r="H275" t="s">
        <v>269</v>
      </c>
      <c r="I275">
        <v>2</v>
      </c>
      <c r="J275" t="str">
        <f t="shared" si="10"/>
        <v/>
      </c>
    </row>
    <row r="276" spans="1:10">
      <c r="A276" t="s">
        <v>1106</v>
      </c>
      <c r="B276" t="s">
        <v>1107</v>
      </c>
      <c r="C276" t="str">
        <f>"1/81"</f>
        <v>1/81</v>
      </c>
      <c r="D276" t="str">
        <f>"75/8582"</f>
        <v>75/8582</v>
      </c>
      <c r="E276">
        <v>0.51048380750098898</v>
      </c>
      <c r="F276">
        <v>0.57545447391020499</v>
      </c>
      <c r="G276">
        <v>0.50999530624979195</v>
      </c>
      <c r="H276" t="s">
        <v>1054</v>
      </c>
      <c r="I276">
        <v>1</v>
      </c>
      <c r="J276" t="str">
        <f t="shared" si="10"/>
        <v/>
      </c>
    </row>
    <row r="277" spans="1:10">
      <c r="A277" t="s">
        <v>682</v>
      </c>
      <c r="B277" t="s">
        <v>683</v>
      </c>
      <c r="C277" t="str">
        <f>"2/81"</f>
        <v>2/81</v>
      </c>
      <c r="D277" t="str">
        <f>"182/8582"</f>
        <v>182/8582</v>
      </c>
      <c r="E277">
        <v>0.51565883787734701</v>
      </c>
      <c r="F277">
        <v>0.577427240924827</v>
      </c>
      <c r="G277">
        <v>0.51174366682981298</v>
      </c>
      <c r="H277" t="s">
        <v>269</v>
      </c>
      <c r="I277">
        <v>2</v>
      </c>
      <c r="J277" t="str">
        <f t="shared" si="10"/>
        <v/>
      </c>
    </row>
    <row r="278" spans="1:10">
      <c r="A278" t="s">
        <v>876</v>
      </c>
      <c r="B278" t="s">
        <v>877</v>
      </c>
      <c r="C278" t="str">
        <f>"4/81"</f>
        <v>4/81</v>
      </c>
      <c r="D278" t="str">
        <f>"395/8582"</f>
        <v>395/8582</v>
      </c>
      <c r="E278">
        <v>0.51595917979411998</v>
      </c>
      <c r="F278">
        <v>0.577427240924827</v>
      </c>
      <c r="G278">
        <v>0.51174366682981298</v>
      </c>
      <c r="H278" t="s">
        <v>1108</v>
      </c>
      <c r="I278">
        <v>4</v>
      </c>
      <c r="J278" t="str">
        <f t="shared" si="10"/>
        <v/>
      </c>
    </row>
    <row r="279" spans="1:10">
      <c r="A279" t="s">
        <v>199</v>
      </c>
      <c r="B279" t="s">
        <v>200</v>
      </c>
      <c r="C279" t="str">
        <f>"3/81"</f>
        <v>3/81</v>
      </c>
      <c r="D279" t="str">
        <f>"291/8582"</f>
        <v>291/8582</v>
      </c>
      <c r="E279">
        <v>0.52166215050753595</v>
      </c>
      <c r="F279">
        <v>0.58170959229257602</v>
      </c>
      <c r="G279">
        <v>0.51553889164129796</v>
      </c>
      <c r="H279" t="s">
        <v>1099</v>
      </c>
      <c r="I279">
        <v>3</v>
      </c>
      <c r="J279" t="str">
        <f t="shared" si="10"/>
        <v/>
      </c>
    </row>
    <row r="280" spans="1:10">
      <c r="A280" t="s">
        <v>1109</v>
      </c>
      <c r="B280" t="s">
        <v>1110</v>
      </c>
      <c r="C280" t="str">
        <f>"1/81"</f>
        <v>1/81</v>
      </c>
      <c r="D280" t="str">
        <f>"78/8582"</f>
        <v>78/8582</v>
      </c>
      <c r="E280">
        <v>0.52433559263059604</v>
      </c>
      <c r="F280">
        <v>0.58259510292288497</v>
      </c>
      <c r="G280">
        <v>0.51632367355814202</v>
      </c>
      <c r="H280" t="s">
        <v>992</v>
      </c>
      <c r="I280">
        <v>1</v>
      </c>
      <c r="J280" t="str">
        <f t="shared" si="10"/>
        <v/>
      </c>
    </row>
    <row r="281" spans="1:10">
      <c r="A281" t="s">
        <v>843</v>
      </c>
      <c r="B281" t="s">
        <v>844</v>
      </c>
      <c r="C281" t="str">
        <f>"1/81"</f>
        <v>1/81</v>
      </c>
      <c r="D281" t="str">
        <f>"79/8582"</f>
        <v>79/8582</v>
      </c>
      <c r="E281">
        <v>0.52886626255027203</v>
      </c>
      <c r="F281">
        <v>0.58553050496637205</v>
      </c>
      <c r="G281">
        <v>0.51892516738955197</v>
      </c>
      <c r="H281" t="s">
        <v>531</v>
      </c>
      <c r="I281">
        <v>1</v>
      </c>
      <c r="J281" t="str">
        <f t="shared" si="10"/>
        <v/>
      </c>
    </row>
    <row r="282" spans="1:10">
      <c r="A282" t="s">
        <v>1111</v>
      </c>
      <c r="B282" t="s">
        <v>1112</v>
      </c>
      <c r="C282" t="str">
        <f>"1/81"</f>
        <v>1/81</v>
      </c>
      <c r="D282" t="str">
        <f>"81/8582"</f>
        <v>81/8582</v>
      </c>
      <c r="E282">
        <v>0.53780011880890699</v>
      </c>
      <c r="F282">
        <v>0.59033463411586296</v>
      </c>
      <c r="G282">
        <v>0.523182816652768</v>
      </c>
      <c r="H282" t="s">
        <v>1054</v>
      </c>
      <c r="I282">
        <v>1</v>
      </c>
      <c r="J282" t="str">
        <f t="shared" si="10"/>
        <v/>
      </c>
    </row>
    <row r="283" spans="1:10">
      <c r="A283" t="s">
        <v>1113</v>
      </c>
      <c r="B283" t="s">
        <v>1114</v>
      </c>
      <c r="C283" t="str">
        <f>"1/81"</f>
        <v>1/81</v>
      </c>
      <c r="D283" t="str">
        <f>"81/8582"</f>
        <v>81/8582</v>
      </c>
      <c r="E283">
        <v>0.53780011880890699</v>
      </c>
      <c r="F283">
        <v>0.59033463411586296</v>
      </c>
      <c r="G283">
        <v>0.523182816652768</v>
      </c>
      <c r="H283" t="s">
        <v>1054</v>
      </c>
      <c r="I283">
        <v>1</v>
      </c>
      <c r="J283" t="str">
        <f t="shared" si="10"/>
        <v/>
      </c>
    </row>
    <row r="284" spans="1:10">
      <c r="A284" t="s">
        <v>864</v>
      </c>
      <c r="B284" t="s">
        <v>865</v>
      </c>
      <c r="C284" t="str">
        <f>"2/81"</f>
        <v>2/81</v>
      </c>
      <c r="D284" t="str">
        <f>"190/8582"</f>
        <v>190/8582</v>
      </c>
      <c r="E284">
        <v>0.53891839178964296</v>
      </c>
      <c r="F284">
        <v>0.59033463411586296</v>
      </c>
      <c r="G284">
        <v>0.523182816652768</v>
      </c>
      <c r="H284" t="s">
        <v>269</v>
      </c>
      <c r="I284">
        <v>2</v>
      </c>
      <c r="J284" t="str">
        <f t="shared" si="10"/>
        <v/>
      </c>
    </row>
    <row r="285" spans="1:10">
      <c r="A285" t="s">
        <v>90</v>
      </c>
      <c r="B285" t="s">
        <v>91</v>
      </c>
      <c r="C285" t="str">
        <f>"1/81"</f>
        <v>1/81</v>
      </c>
      <c r="D285" t="str">
        <f>"89/8582"</f>
        <v>89/8582</v>
      </c>
      <c r="E285">
        <v>0.57189267072628502</v>
      </c>
      <c r="F285">
        <v>0.62424904198995901</v>
      </c>
      <c r="G285">
        <v>0.55323938865663602</v>
      </c>
      <c r="H285" t="s">
        <v>408</v>
      </c>
      <c r="I285">
        <v>1</v>
      </c>
      <c r="J285" t="str">
        <f t="shared" si="10"/>
        <v/>
      </c>
    </row>
    <row r="286" spans="1:10">
      <c r="A286" t="s">
        <v>858</v>
      </c>
      <c r="B286" t="s">
        <v>859</v>
      </c>
      <c r="C286" t="str">
        <f>"1/81"</f>
        <v>1/81</v>
      </c>
      <c r="D286" t="str">
        <f>"91/8582"</f>
        <v>91/8582</v>
      </c>
      <c r="E286">
        <v>0.58002015347686098</v>
      </c>
      <c r="F286">
        <v>0.63089911430816503</v>
      </c>
      <c r="G286">
        <v>0.55913300113558895</v>
      </c>
      <c r="H286" t="s">
        <v>681</v>
      </c>
      <c r="I286">
        <v>1</v>
      </c>
      <c r="J286" t="str">
        <f t="shared" si="10"/>
        <v/>
      </c>
    </row>
    <row r="287" spans="1:10">
      <c r="A287" t="s">
        <v>595</v>
      </c>
      <c r="B287" t="s">
        <v>596</v>
      </c>
      <c r="C287" t="str">
        <f>"1/81"</f>
        <v>1/81</v>
      </c>
      <c r="D287" t="str">
        <f>"92/8582"</f>
        <v>92/8582</v>
      </c>
      <c r="E287">
        <v>0.584026556440985</v>
      </c>
      <c r="F287">
        <v>0.63303577796050803</v>
      </c>
      <c r="G287">
        <v>0.56102661476296301</v>
      </c>
      <c r="H287" t="s">
        <v>1054</v>
      </c>
      <c r="I287">
        <v>1</v>
      </c>
      <c r="J287" t="str">
        <f t="shared" si="10"/>
        <v/>
      </c>
    </row>
    <row r="288" spans="1:10">
      <c r="A288" t="s">
        <v>1115</v>
      </c>
      <c r="B288" t="s">
        <v>1116</v>
      </c>
      <c r="C288" t="str">
        <f>"1/81"</f>
        <v>1/81</v>
      </c>
      <c r="D288" t="str">
        <f>"98/8582"</f>
        <v>98/8582</v>
      </c>
      <c r="E288">
        <v>0.60728437172078997</v>
      </c>
      <c r="F288">
        <v>0.65595176039527903</v>
      </c>
      <c r="G288">
        <v>0.58133585556253897</v>
      </c>
      <c r="H288" t="s">
        <v>1054</v>
      </c>
      <c r="I288">
        <v>1</v>
      </c>
      <c r="J288" t="str">
        <f t="shared" si="10"/>
        <v/>
      </c>
    </row>
    <row r="289" spans="1:10">
      <c r="A289" t="s">
        <v>761</v>
      </c>
      <c r="B289" t="s">
        <v>762</v>
      </c>
      <c r="C289" t="str">
        <f>"2/81"</f>
        <v>2/81</v>
      </c>
      <c r="D289" t="str">
        <f>"218/8582"</f>
        <v>218/8582</v>
      </c>
      <c r="E289">
        <v>0.61422930603715598</v>
      </c>
      <c r="F289">
        <v>0.65654904586447005</v>
      </c>
      <c r="G289">
        <v>0.58186519854202601</v>
      </c>
      <c r="H289" t="s">
        <v>269</v>
      </c>
      <c r="I289">
        <v>2</v>
      </c>
      <c r="J289" t="str">
        <f t="shared" si="10"/>
        <v/>
      </c>
    </row>
    <row r="290" spans="1:10">
      <c r="A290" t="s">
        <v>637</v>
      </c>
      <c r="B290" t="s">
        <v>638</v>
      </c>
      <c r="C290" t="str">
        <f>"1/81"</f>
        <v>1/81</v>
      </c>
      <c r="D290" t="str">
        <f>"100/8582"</f>
        <v>100/8582</v>
      </c>
      <c r="E290">
        <v>0.61474782573908204</v>
      </c>
      <c r="F290">
        <v>0.65654904586447005</v>
      </c>
      <c r="G290">
        <v>0.58186519854202601</v>
      </c>
      <c r="H290" t="s">
        <v>1054</v>
      </c>
      <c r="I290">
        <v>1</v>
      </c>
      <c r="J290" t="str">
        <f t="shared" si="10"/>
        <v/>
      </c>
    </row>
    <row r="291" spans="1:10">
      <c r="A291" t="s">
        <v>744</v>
      </c>
      <c r="B291" t="s">
        <v>745</v>
      </c>
      <c r="C291" t="str">
        <f>"4/81"</f>
        <v>4/81</v>
      </c>
      <c r="D291" t="str">
        <f>"447/8582"</f>
        <v>447/8582</v>
      </c>
      <c r="E291">
        <v>0.61515757484460698</v>
      </c>
      <c r="F291">
        <v>0.65654904586447005</v>
      </c>
      <c r="G291">
        <v>0.58186519854202601</v>
      </c>
      <c r="H291" t="s">
        <v>1050</v>
      </c>
      <c r="I291">
        <v>4</v>
      </c>
      <c r="J291" t="str">
        <f t="shared" si="10"/>
        <v/>
      </c>
    </row>
    <row r="292" spans="1:10">
      <c r="A292" t="s">
        <v>785</v>
      </c>
      <c r="B292" t="s">
        <v>786</v>
      </c>
      <c r="C292" t="str">
        <f>"2/81"</f>
        <v>2/81</v>
      </c>
      <c r="D292" t="str">
        <f>"219/8582"</f>
        <v>219/8582</v>
      </c>
      <c r="E292">
        <v>0.61674086427281105</v>
      </c>
      <c r="F292">
        <v>0.65654904586447005</v>
      </c>
      <c r="G292">
        <v>0.58186519854202601</v>
      </c>
      <c r="H292" t="s">
        <v>269</v>
      </c>
      <c r="I292">
        <v>2</v>
      </c>
      <c r="J292" t="str">
        <f t="shared" si="10"/>
        <v/>
      </c>
    </row>
    <row r="293" spans="1:10">
      <c r="A293" t="s">
        <v>874</v>
      </c>
      <c r="B293" t="s">
        <v>875</v>
      </c>
      <c r="C293" t="str">
        <f>"1/81"</f>
        <v>1/81</v>
      </c>
      <c r="D293" t="str">
        <f>"101/8582"</f>
        <v>101/8582</v>
      </c>
      <c r="E293">
        <v>0.61842684320137098</v>
      </c>
      <c r="F293">
        <v>0.65654904586447005</v>
      </c>
      <c r="G293">
        <v>0.58186519854202601</v>
      </c>
      <c r="H293" t="s">
        <v>395</v>
      </c>
      <c r="I293">
        <v>1</v>
      </c>
      <c r="J293" t="str">
        <f t="shared" si="10"/>
        <v/>
      </c>
    </row>
    <row r="294" spans="1:10">
      <c r="A294" t="s">
        <v>892</v>
      </c>
      <c r="B294" t="s">
        <v>893</v>
      </c>
      <c r="C294" t="str">
        <f>"2/81"</f>
        <v>2/81</v>
      </c>
      <c r="D294" t="str">
        <f>"229/8582"</f>
        <v>229/8582</v>
      </c>
      <c r="E294">
        <v>0.641180480896967</v>
      </c>
      <c r="F294">
        <v>0.67838207876470902</v>
      </c>
      <c r="G294">
        <v>0.60121467761490399</v>
      </c>
      <c r="H294" t="s">
        <v>269</v>
      </c>
      <c r="I294">
        <v>2</v>
      </c>
      <c r="J294" t="str">
        <f t="shared" si="10"/>
        <v/>
      </c>
    </row>
    <row r="295" spans="1:10">
      <c r="A295" t="s">
        <v>796</v>
      </c>
      <c r="B295" t="s">
        <v>797</v>
      </c>
      <c r="C295" t="str">
        <f>"2/81"</f>
        <v>2/81</v>
      </c>
      <c r="D295" t="str">
        <f>"230/8582"</f>
        <v>230/8582</v>
      </c>
      <c r="E295">
        <v>0.64355706347125896</v>
      </c>
      <c r="F295">
        <v>0.67858057712955899</v>
      </c>
      <c r="G295">
        <v>0.60139059636948999</v>
      </c>
      <c r="H295" t="s">
        <v>269</v>
      </c>
      <c r="I295">
        <v>2</v>
      </c>
      <c r="J295" t="str">
        <f t="shared" si="10"/>
        <v/>
      </c>
    </row>
    <row r="296" spans="1:10">
      <c r="A296" t="s">
        <v>888</v>
      </c>
      <c r="B296" t="s">
        <v>889</v>
      </c>
      <c r="C296" t="str">
        <f>"1/81"</f>
        <v>1/81</v>
      </c>
      <c r="D296" t="str">
        <f>"115/8582"</f>
        <v>115/8582</v>
      </c>
      <c r="E296">
        <v>0.66643232949762499</v>
      </c>
      <c r="F296">
        <v>0.70031871913309696</v>
      </c>
      <c r="G296">
        <v>0.62065597858654797</v>
      </c>
      <c r="H296" t="s">
        <v>426</v>
      </c>
      <c r="I296">
        <v>1</v>
      </c>
      <c r="J296" t="str">
        <f t="shared" si="10"/>
        <v/>
      </c>
    </row>
    <row r="297" spans="1:10">
      <c r="A297" t="s">
        <v>837</v>
      </c>
      <c r="B297" t="s">
        <v>838</v>
      </c>
      <c r="C297" t="str">
        <f>"2/81"</f>
        <v>2/81</v>
      </c>
      <c r="D297" t="str">
        <f>"256/8582"</f>
        <v>256/8582</v>
      </c>
      <c r="E297">
        <v>0.70112398456389402</v>
      </c>
      <c r="F297">
        <v>0.73428525410407797</v>
      </c>
      <c r="G297">
        <v>0.65075874811940404</v>
      </c>
      <c r="H297" t="s">
        <v>269</v>
      </c>
      <c r="I297">
        <v>2</v>
      </c>
      <c r="J297" t="str">
        <f t="shared" si="10"/>
        <v/>
      </c>
    </row>
    <row r="298" spans="1:10">
      <c r="A298" t="s">
        <v>215</v>
      </c>
      <c r="B298" t="s">
        <v>216</v>
      </c>
      <c r="C298" t="str">
        <f>"2/81"</f>
        <v>2/81</v>
      </c>
      <c r="D298" t="str">
        <f>"262/8582"</f>
        <v>262/8582</v>
      </c>
      <c r="E298">
        <v>0.71327940642513799</v>
      </c>
      <c r="F298">
        <v>0.74450039054475703</v>
      </c>
      <c r="G298">
        <v>0.65981189111097305</v>
      </c>
      <c r="H298" t="s">
        <v>269</v>
      </c>
      <c r="I298">
        <v>2</v>
      </c>
      <c r="J298" t="str">
        <f t="shared" si="10"/>
        <v/>
      </c>
    </row>
    <row r="299" spans="1:10">
      <c r="A299" t="s">
        <v>904</v>
      </c>
      <c r="B299" t="s">
        <v>905</v>
      </c>
      <c r="C299" t="str">
        <f>"1/81"</f>
        <v>1/81</v>
      </c>
      <c r="D299" t="str">
        <f>"132/8582"</f>
        <v>132/8582</v>
      </c>
      <c r="E299">
        <v>0.716765236748381</v>
      </c>
      <c r="F299">
        <v>0.74562826641610103</v>
      </c>
      <c r="G299">
        <v>0.66081146870832697</v>
      </c>
      <c r="H299" t="s">
        <v>395</v>
      </c>
      <c r="I299">
        <v>1</v>
      </c>
      <c r="J299" t="str">
        <f t="shared" si="10"/>
        <v/>
      </c>
    </row>
    <row r="300" spans="1:10">
      <c r="A300" t="s">
        <v>801</v>
      </c>
      <c r="B300" t="s">
        <v>802</v>
      </c>
      <c r="C300" t="str">
        <f>"3/81"</f>
        <v>3/81</v>
      </c>
      <c r="D300" t="str">
        <f>"400/8582"</f>
        <v>400/8582</v>
      </c>
      <c r="E300">
        <v>0.73536378832762495</v>
      </c>
      <c r="F300">
        <v>0.76091394776193999</v>
      </c>
      <c r="G300">
        <v>0.67435837136117605</v>
      </c>
      <c r="H300" t="s">
        <v>1117</v>
      </c>
      <c r="I300">
        <v>3</v>
      </c>
      <c r="J300" t="str">
        <f t="shared" si="10"/>
        <v/>
      </c>
    </row>
    <row r="301" spans="1:10">
      <c r="A301" t="s">
        <v>940</v>
      </c>
      <c r="B301" t="s">
        <v>941</v>
      </c>
      <c r="C301" t="str">
        <f>"2/81"</f>
        <v>2/81</v>
      </c>
      <c r="D301" t="str">
        <f>"274/8582"</f>
        <v>274/8582</v>
      </c>
      <c r="E301">
        <v>0.73636833654381295</v>
      </c>
      <c r="F301">
        <v>0.76091394776193999</v>
      </c>
      <c r="G301">
        <v>0.67435837136117605</v>
      </c>
      <c r="H301" t="s">
        <v>1118</v>
      </c>
      <c r="I301">
        <v>2</v>
      </c>
      <c r="J301" t="str">
        <f t="shared" si="10"/>
        <v/>
      </c>
    </row>
    <row r="302" spans="1:10">
      <c r="A302" t="s">
        <v>912</v>
      </c>
      <c r="B302" t="s">
        <v>913</v>
      </c>
      <c r="C302" t="str">
        <f>"2/81"</f>
        <v>2/81</v>
      </c>
      <c r="D302" t="str">
        <f>"277/8582"</f>
        <v>277/8582</v>
      </c>
      <c r="E302">
        <v>0.74189159464870202</v>
      </c>
      <c r="F302">
        <v>0.76407439980431102</v>
      </c>
      <c r="G302">
        <v>0.67715931527648598</v>
      </c>
      <c r="H302" t="s">
        <v>269</v>
      </c>
      <c r="I302">
        <v>2</v>
      </c>
      <c r="J302" t="str">
        <f t="shared" si="10"/>
        <v/>
      </c>
    </row>
    <row r="303" spans="1:10">
      <c r="A303" t="s">
        <v>789</v>
      </c>
      <c r="B303" t="s">
        <v>790</v>
      </c>
      <c r="C303" t="str">
        <f>"1/81"</f>
        <v>1/81</v>
      </c>
      <c r="D303" t="str">
        <f>"143/8582"</f>
        <v>143/8582</v>
      </c>
      <c r="E303">
        <v>0.74525561382783101</v>
      </c>
      <c r="F303">
        <v>0.76499748439280602</v>
      </c>
      <c r="G303">
        <v>0.67797739703403204</v>
      </c>
      <c r="H303" t="s">
        <v>617</v>
      </c>
      <c r="I303">
        <v>1</v>
      </c>
      <c r="J303" t="str">
        <f t="shared" si="10"/>
        <v/>
      </c>
    </row>
    <row r="304" spans="1:10">
      <c r="A304" t="s">
        <v>916</v>
      </c>
      <c r="B304" t="s">
        <v>917</v>
      </c>
      <c r="C304" t="str">
        <f>"2/81"</f>
        <v>2/81</v>
      </c>
      <c r="D304" t="str">
        <f>"282/8582"</f>
        <v>282/8582</v>
      </c>
      <c r="E304">
        <v>0.75088071727701899</v>
      </c>
      <c r="F304">
        <v>0.76822779655404605</v>
      </c>
      <c r="G304">
        <v>0.68084025433142903</v>
      </c>
      <c r="H304" t="s">
        <v>178</v>
      </c>
      <c r="I304">
        <v>2</v>
      </c>
      <c r="J304" t="str">
        <f t="shared" si="10"/>
        <v/>
      </c>
    </row>
    <row r="305" spans="1:10">
      <c r="A305" t="s">
        <v>830</v>
      </c>
      <c r="B305" t="s">
        <v>831</v>
      </c>
      <c r="C305" t="str">
        <f>"1/81"</f>
        <v>1/81</v>
      </c>
      <c r="D305" t="str">
        <f>"163/8582"</f>
        <v>163/8582</v>
      </c>
      <c r="E305">
        <v>0.78999128735026003</v>
      </c>
      <c r="F305">
        <v>0.80558322065322496</v>
      </c>
      <c r="G305">
        <v>0.71394641966211203</v>
      </c>
      <c r="H305" t="s">
        <v>536</v>
      </c>
      <c r="I305">
        <v>1</v>
      </c>
      <c r="J305" t="str">
        <f t="shared" si="10"/>
        <v/>
      </c>
    </row>
    <row r="306" spans="1:10">
      <c r="A306" t="s">
        <v>841</v>
      </c>
      <c r="B306" t="s">
        <v>842</v>
      </c>
      <c r="C306" t="str">
        <f>"1/81"</f>
        <v>1/81</v>
      </c>
      <c r="D306" t="str">
        <f>"171/8582"</f>
        <v>171/8582</v>
      </c>
      <c r="E306">
        <v>0.80562772269353</v>
      </c>
      <c r="F306">
        <v>0.818834734540965</v>
      </c>
      <c r="G306">
        <v>0.72569054572221403</v>
      </c>
      <c r="H306" t="s">
        <v>617</v>
      </c>
      <c r="I306">
        <v>1</v>
      </c>
      <c r="J306" t="str">
        <f t="shared" si="10"/>
        <v/>
      </c>
    </row>
    <row r="307" spans="1:10">
      <c r="A307" t="s">
        <v>855</v>
      </c>
      <c r="B307" t="s">
        <v>856</v>
      </c>
      <c r="C307" t="str">
        <f>"1/81"</f>
        <v>1/81</v>
      </c>
      <c r="D307" t="str">
        <f>"187/8582"</f>
        <v>187/8582</v>
      </c>
      <c r="E307">
        <v>0.83353156630267</v>
      </c>
      <c r="F307">
        <v>0.84442740377067904</v>
      </c>
      <c r="G307">
        <v>0.748371994513233</v>
      </c>
      <c r="H307" t="s">
        <v>426</v>
      </c>
      <c r="I307">
        <v>1</v>
      </c>
      <c r="J307" t="str">
        <f t="shared" si="10"/>
        <v/>
      </c>
    </row>
    <row r="308" spans="1:10">
      <c r="A308" t="s">
        <v>202</v>
      </c>
      <c r="B308" t="s">
        <v>203</v>
      </c>
      <c r="C308" t="str">
        <f>"1/81"</f>
        <v>1/81</v>
      </c>
      <c r="D308" t="str">
        <f>"192/8582"</f>
        <v>192/8582</v>
      </c>
      <c r="E308">
        <v>0.84141085787067504</v>
      </c>
      <c r="F308">
        <v>0.84963311381077999</v>
      </c>
      <c r="G308">
        <v>0.75298554398850104</v>
      </c>
      <c r="H308" t="s">
        <v>408</v>
      </c>
      <c r="I308">
        <v>1</v>
      </c>
      <c r="J308" t="str">
        <f t="shared" si="10"/>
        <v/>
      </c>
    </row>
    <row r="309" spans="1:10">
      <c r="A309" t="s">
        <v>910</v>
      </c>
      <c r="B309" t="s">
        <v>911</v>
      </c>
      <c r="C309" t="str">
        <f>"2/81"</f>
        <v>2/81</v>
      </c>
      <c r="D309" t="str">
        <f>"382/8582"</f>
        <v>382/8582</v>
      </c>
      <c r="E309">
        <v>0.88176018429356295</v>
      </c>
      <c r="F309">
        <v>0.88748589977598802</v>
      </c>
      <c r="G309">
        <v>0.78653249521742996</v>
      </c>
      <c r="H309" t="s">
        <v>269</v>
      </c>
      <c r="I309">
        <v>2</v>
      </c>
      <c r="J309" t="str">
        <f t="shared" si="10"/>
        <v/>
      </c>
    </row>
    <row r="310" spans="1:10">
      <c r="A310" t="s">
        <v>933</v>
      </c>
      <c r="B310" t="s">
        <v>934</v>
      </c>
      <c r="C310" t="str">
        <f>"2/81"</f>
        <v>2/81</v>
      </c>
      <c r="D310" t="str">
        <f>"498/8582"</f>
        <v>498/8582</v>
      </c>
      <c r="E310">
        <v>0.95345073867701502</v>
      </c>
      <c r="F310">
        <v>0.95653633977305697</v>
      </c>
      <c r="G310">
        <v>0.84772830112315101</v>
      </c>
      <c r="H310" t="s">
        <v>269</v>
      </c>
      <c r="I310">
        <v>2</v>
      </c>
      <c r="J310" t="str">
        <f t="shared" si="10"/>
        <v/>
      </c>
    </row>
    <row r="311" spans="1:10">
      <c r="A311" t="s">
        <v>937</v>
      </c>
      <c r="B311" t="s">
        <v>938</v>
      </c>
      <c r="C311" t="str">
        <f>"1/81"</f>
        <v>1/81</v>
      </c>
      <c r="D311" t="str">
        <f>"394/8582"</f>
        <v>394/8582</v>
      </c>
      <c r="E311">
        <v>0.97818301869170499</v>
      </c>
      <c r="F311">
        <v>0.97818301869170499</v>
      </c>
      <c r="G311">
        <v>0.86691262437533101</v>
      </c>
      <c r="H311" t="s">
        <v>778</v>
      </c>
      <c r="I311">
        <v>1</v>
      </c>
      <c r="J311" t="str">
        <f t="shared" si="10"/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35193-35CA-4110-9AAC-D56CD8FC6E0A}">
  <dimension ref="A1:J166"/>
  <sheetViews>
    <sheetView workbookViewId="0">
      <selection activeCell="G46" sqref="G46"/>
    </sheetView>
  </sheetViews>
  <sheetFormatPr defaultRowHeight="15"/>
  <sheetData>
    <row r="1" spans="1:10">
      <c r="A1" t="s">
        <v>16</v>
      </c>
      <c r="B1" t="s">
        <v>7</v>
      </c>
      <c r="C1" t="str">
        <f>"GeneRatio"</f>
        <v>GeneRatio</v>
      </c>
      <c r="D1" t="str">
        <f>"BgRatio"</f>
        <v>BgRatio</v>
      </c>
      <c r="E1" t="s">
        <v>23</v>
      </c>
      <c r="F1" t="s">
        <v>25</v>
      </c>
      <c r="G1" t="s">
        <v>27</v>
      </c>
      <c r="H1" t="s">
        <v>29</v>
      </c>
      <c r="I1" t="s">
        <v>31</v>
      </c>
      <c r="J1" t="s">
        <v>33</v>
      </c>
    </row>
    <row r="2" spans="1:10">
      <c r="A2" s="7" t="s">
        <v>40</v>
      </c>
      <c r="B2" s="7" t="s">
        <v>41</v>
      </c>
      <c r="C2" s="7" t="str">
        <f>"3/21"</f>
        <v>3/21</v>
      </c>
      <c r="D2" s="7" t="str">
        <f>"24/8582"</f>
        <v>24/8582</v>
      </c>
      <c r="E2" s="7">
        <v>2.4730821883370499E-5</v>
      </c>
      <c r="F2" s="7">
        <v>3.0113943615734202E-3</v>
      </c>
      <c r="G2" s="7">
        <v>2.4782766994766899E-3</v>
      </c>
      <c r="H2" s="7" t="s">
        <v>1119</v>
      </c>
      <c r="I2" s="7">
        <v>3</v>
      </c>
      <c r="J2" s="7" t="str">
        <f t="shared" ref="J2:J65" si="0">IF(F2&lt;0.05,"*","")</f>
        <v>*</v>
      </c>
    </row>
    <row r="3" spans="1:10">
      <c r="A3" s="7" t="s">
        <v>43</v>
      </c>
      <c r="B3" s="7" t="s">
        <v>44</v>
      </c>
      <c r="C3" s="7" t="str">
        <f>"4/21"</f>
        <v>4/21</v>
      </c>
      <c r="D3" s="7" t="str">
        <f>"91/8582"</f>
        <v>91/8582</v>
      </c>
      <c r="E3" s="7">
        <v>6.1679604740141498E-5</v>
      </c>
      <c r="F3" s="7">
        <v>3.0113943615734202E-3</v>
      </c>
      <c r="G3" s="7">
        <v>2.4782766994766899E-3</v>
      </c>
      <c r="H3" s="7" t="s">
        <v>1120</v>
      </c>
      <c r="I3" s="7">
        <v>4</v>
      </c>
      <c r="J3" s="7" t="str">
        <f t="shared" si="0"/>
        <v>*</v>
      </c>
    </row>
    <row r="4" spans="1:10">
      <c r="A4" s="7" t="s">
        <v>35</v>
      </c>
      <c r="B4" s="7" t="s">
        <v>36</v>
      </c>
      <c r="C4" s="7" t="str">
        <f>"3/21"</f>
        <v>3/21</v>
      </c>
      <c r="D4" s="7" t="str">
        <f>"33/8582"</f>
        <v>33/8582</v>
      </c>
      <c r="E4" s="7">
        <v>6.5727758389040603E-5</v>
      </c>
      <c r="F4" s="7">
        <v>3.0113943615734202E-3</v>
      </c>
      <c r="G4" s="7">
        <v>2.4782766994766899E-3</v>
      </c>
      <c r="H4" s="7" t="s">
        <v>1119</v>
      </c>
      <c r="I4" s="7">
        <v>3</v>
      </c>
      <c r="J4" s="7" t="str">
        <f t="shared" si="0"/>
        <v>*</v>
      </c>
    </row>
    <row r="5" spans="1:10">
      <c r="A5" s="7" t="s">
        <v>54</v>
      </c>
      <c r="B5" s="7" t="s">
        <v>55</v>
      </c>
      <c r="C5" s="7" t="str">
        <f>"4/21"</f>
        <v>4/21</v>
      </c>
      <c r="D5" s="7" t="str">
        <f>"95/8582"</f>
        <v>95/8582</v>
      </c>
      <c r="E5" s="7">
        <v>7.3003499674507193E-5</v>
      </c>
      <c r="F5" s="7">
        <v>3.0113943615734202E-3</v>
      </c>
      <c r="G5" s="7">
        <v>2.4782766994766899E-3</v>
      </c>
      <c r="H5" s="7" t="s">
        <v>1121</v>
      </c>
      <c r="I5" s="7">
        <v>4</v>
      </c>
      <c r="J5" s="7" t="str">
        <f t="shared" si="0"/>
        <v>*</v>
      </c>
    </row>
    <row r="6" spans="1:10">
      <c r="A6" s="7" t="s">
        <v>38</v>
      </c>
      <c r="B6" s="7" t="s">
        <v>39</v>
      </c>
      <c r="C6" s="7" t="str">
        <f>"3/21"</f>
        <v>3/21</v>
      </c>
      <c r="D6" s="7" t="str">
        <f>"40/8582"</f>
        <v>40/8582</v>
      </c>
      <c r="E6" s="7">
        <v>1.17718796560716E-4</v>
      </c>
      <c r="F6" s="7">
        <v>3.4401251902356801E-3</v>
      </c>
      <c r="G6" s="7">
        <v>2.8311078120599898E-3</v>
      </c>
      <c r="H6" s="7" t="s">
        <v>1119</v>
      </c>
      <c r="I6" s="7">
        <v>3</v>
      </c>
      <c r="J6" s="7" t="str">
        <f t="shared" si="0"/>
        <v>*</v>
      </c>
    </row>
    <row r="7" spans="1:10">
      <c r="A7" s="7" t="s">
        <v>63</v>
      </c>
      <c r="B7" s="7" t="s">
        <v>64</v>
      </c>
      <c r="C7" s="7" t="str">
        <f>"6/21"</f>
        <v>6/21</v>
      </c>
      <c r="D7" s="7" t="str">
        <f>"342/8582"</f>
        <v>342/8582</v>
      </c>
      <c r="E7" s="7">
        <v>1.2509546146311599E-4</v>
      </c>
      <c r="F7" s="7">
        <v>3.4401251902356801E-3</v>
      </c>
      <c r="G7" s="7">
        <v>2.8311078120599898E-3</v>
      </c>
      <c r="H7" s="7" t="s">
        <v>1122</v>
      </c>
      <c r="I7" s="7">
        <v>6</v>
      </c>
      <c r="J7" s="7" t="str">
        <f t="shared" si="0"/>
        <v>*</v>
      </c>
    </row>
    <row r="8" spans="1:10">
      <c r="A8" s="7" t="s">
        <v>69</v>
      </c>
      <c r="B8" s="7" t="s">
        <v>70</v>
      </c>
      <c r="C8" s="7" t="str">
        <f>"3/21"</f>
        <v>3/21</v>
      </c>
      <c r="D8" s="7" t="str">
        <f>"61/8582"</f>
        <v>61/8582</v>
      </c>
      <c r="E8" s="7">
        <v>4.1487464419478798E-4</v>
      </c>
      <c r="F8" s="7">
        <v>9.7791880417342804E-3</v>
      </c>
      <c r="G8" s="7">
        <v>8.0479442257334697E-3</v>
      </c>
      <c r="H8" s="7" t="s">
        <v>1119</v>
      </c>
      <c r="I8" s="7">
        <v>3</v>
      </c>
      <c r="J8" s="7" t="str">
        <f t="shared" si="0"/>
        <v>*</v>
      </c>
    </row>
    <row r="9" spans="1:10">
      <c r="A9" t="s">
        <v>311</v>
      </c>
      <c r="B9" t="s">
        <v>312</v>
      </c>
      <c r="C9" t="str">
        <f>"2/21"</f>
        <v>2/21</v>
      </c>
      <c r="D9" t="str">
        <f>"57/8582"</f>
        <v>57/8582</v>
      </c>
      <c r="E9">
        <v>8.3938530694256108E-3</v>
      </c>
      <c r="F9">
        <v>0.17312321955690299</v>
      </c>
      <c r="G9">
        <v>0.14247461130998701</v>
      </c>
      <c r="H9" t="s">
        <v>1123</v>
      </c>
      <c r="I9">
        <v>2</v>
      </c>
      <c r="J9" t="str">
        <f t="shared" si="0"/>
        <v/>
      </c>
    </row>
    <row r="10" spans="1:10">
      <c r="A10" t="s">
        <v>162</v>
      </c>
      <c r="B10" t="s">
        <v>163</v>
      </c>
      <c r="C10" t="str">
        <f>"2/21"</f>
        <v>2/21</v>
      </c>
      <c r="D10" t="str">
        <f>"66/8582"</f>
        <v>66/8582</v>
      </c>
      <c r="E10">
        <v>1.1133085442888199E-2</v>
      </c>
      <c r="F10">
        <v>0.20410656645295</v>
      </c>
      <c r="G10">
        <v>0.16797286808568099</v>
      </c>
      <c r="H10" t="s">
        <v>1124</v>
      </c>
      <c r="I10">
        <v>2</v>
      </c>
      <c r="J10" t="str">
        <f t="shared" si="0"/>
        <v/>
      </c>
    </row>
    <row r="11" spans="1:10">
      <c r="A11" t="s">
        <v>544</v>
      </c>
      <c r="B11" t="s">
        <v>545</v>
      </c>
      <c r="C11" t="str">
        <f>"2/21"</f>
        <v>2/21</v>
      </c>
      <c r="D11" t="str">
        <f>"81/8582"</f>
        <v>81/8582</v>
      </c>
      <c r="E11">
        <v>1.6450471330987201E-2</v>
      </c>
      <c r="F11">
        <v>0.207987391014025</v>
      </c>
      <c r="G11">
        <v>0.17116665671967601</v>
      </c>
      <c r="H11" t="s">
        <v>1123</v>
      </c>
      <c r="I11">
        <v>2</v>
      </c>
      <c r="J11" t="str">
        <f t="shared" si="0"/>
        <v/>
      </c>
    </row>
    <row r="12" spans="1:10">
      <c r="A12" t="s">
        <v>99</v>
      </c>
      <c r="B12" t="s">
        <v>100</v>
      </c>
      <c r="C12" t="str">
        <f>"3/21"</f>
        <v>3/21</v>
      </c>
      <c r="D12" t="str">
        <f>"230/8582"</f>
        <v>230/8582</v>
      </c>
      <c r="E12">
        <v>1.7692151911301902E-2</v>
      </c>
      <c r="F12">
        <v>0.207987391014025</v>
      </c>
      <c r="G12">
        <v>0.17116665671967601</v>
      </c>
      <c r="H12" t="s">
        <v>1125</v>
      </c>
      <c r="I12">
        <v>3</v>
      </c>
      <c r="J12" t="str">
        <f t="shared" si="0"/>
        <v/>
      </c>
    </row>
    <row r="13" spans="1:10">
      <c r="A13" t="s">
        <v>134</v>
      </c>
      <c r="B13" t="s">
        <v>135</v>
      </c>
      <c r="C13" t="str">
        <f>"2/21"</f>
        <v>2/21</v>
      </c>
      <c r="D13" t="str">
        <f>"89/8582"</f>
        <v>89/8582</v>
      </c>
      <c r="E13">
        <v>1.9651076464545999E-2</v>
      </c>
      <c r="F13">
        <v>0.207987391014025</v>
      </c>
      <c r="G13">
        <v>0.17116665671967601</v>
      </c>
      <c r="H13" t="s">
        <v>1126</v>
      </c>
      <c r="I13">
        <v>2</v>
      </c>
      <c r="J13" t="str">
        <f t="shared" si="0"/>
        <v/>
      </c>
    </row>
    <row r="14" spans="1:10">
      <c r="A14" t="s">
        <v>46</v>
      </c>
      <c r="B14" t="s">
        <v>47</v>
      </c>
      <c r="C14" t="str">
        <f>"4/21"</f>
        <v>4/21</v>
      </c>
      <c r="D14" t="str">
        <f>"447/8582"</f>
        <v>447/8582</v>
      </c>
      <c r="E14">
        <v>2.14504868310114E-2</v>
      </c>
      <c r="F14">
        <v>0.207987391014025</v>
      </c>
      <c r="G14">
        <v>0.17116665671967601</v>
      </c>
      <c r="H14" t="s">
        <v>1127</v>
      </c>
      <c r="I14">
        <v>4</v>
      </c>
      <c r="J14" t="str">
        <f t="shared" si="0"/>
        <v/>
      </c>
    </row>
    <row r="15" spans="1:10">
      <c r="A15" t="s">
        <v>102</v>
      </c>
      <c r="B15" t="s">
        <v>103</v>
      </c>
      <c r="C15" t="str">
        <f>"2/21"</f>
        <v>2/21</v>
      </c>
      <c r="D15" t="str">
        <f>"96/8582"</f>
        <v>96/8582</v>
      </c>
      <c r="E15">
        <v>2.26495023397991E-2</v>
      </c>
      <c r="F15">
        <v>0.207987391014025</v>
      </c>
      <c r="G15">
        <v>0.17116665671967601</v>
      </c>
      <c r="H15" t="s">
        <v>1128</v>
      </c>
      <c r="I15">
        <v>2</v>
      </c>
      <c r="J15" t="str">
        <f t="shared" si="0"/>
        <v/>
      </c>
    </row>
    <row r="16" spans="1:10">
      <c r="A16" t="s">
        <v>238</v>
      </c>
      <c r="B16" t="s">
        <v>239</v>
      </c>
      <c r="C16" t="str">
        <f>"2/21"</f>
        <v>2/21</v>
      </c>
      <c r="D16" t="str">
        <f>"102/8582"</f>
        <v>102/8582</v>
      </c>
      <c r="E16">
        <v>2.5361441458857902E-2</v>
      </c>
      <c r="F16">
        <v>0.207987391014025</v>
      </c>
      <c r="G16">
        <v>0.17116665671967601</v>
      </c>
      <c r="H16" t="s">
        <v>1129</v>
      </c>
      <c r="I16">
        <v>2</v>
      </c>
      <c r="J16" t="str">
        <f t="shared" si="0"/>
        <v/>
      </c>
    </row>
    <row r="17" spans="1:10">
      <c r="A17" t="s">
        <v>120</v>
      </c>
      <c r="B17" t="s">
        <v>121</v>
      </c>
      <c r="C17" t="str">
        <f>"3/21"</f>
        <v>3/21</v>
      </c>
      <c r="D17" t="str">
        <f>"266/8582"</f>
        <v>266/8582</v>
      </c>
      <c r="E17">
        <v>2.5912886025008301E-2</v>
      </c>
      <c r="F17">
        <v>0.207987391014025</v>
      </c>
      <c r="G17">
        <v>0.17116665671967601</v>
      </c>
      <c r="H17" t="s">
        <v>1130</v>
      </c>
      <c r="I17">
        <v>3</v>
      </c>
      <c r="J17" t="str">
        <f t="shared" si="0"/>
        <v/>
      </c>
    </row>
    <row r="18" spans="1:10">
      <c r="A18" t="s">
        <v>994</v>
      </c>
      <c r="B18" t="s">
        <v>995</v>
      </c>
      <c r="C18" t="str">
        <f>"1/21"</f>
        <v>1/21</v>
      </c>
      <c r="D18" t="str">
        <f>"11/8582"</f>
        <v>11/8582</v>
      </c>
      <c r="E18">
        <v>2.66051986830073E-2</v>
      </c>
      <c r="F18">
        <v>0.207987391014025</v>
      </c>
      <c r="G18">
        <v>0.17116665671967601</v>
      </c>
      <c r="H18" t="s">
        <v>996</v>
      </c>
      <c r="I18">
        <v>1</v>
      </c>
      <c r="J18" t="str">
        <f t="shared" si="0"/>
        <v/>
      </c>
    </row>
    <row r="19" spans="1:10">
      <c r="A19" t="s">
        <v>114</v>
      </c>
      <c r="B19" t="s">
        <v>115</v>
      </c>
      <c r="C19" t="str">
        <f>"2/21"</f>
        <v>2/21</v>
      </c>
      <c r="D19" t="str">
        <f>"106/8582"</f>
        <v>106/8582</v>
      </c>
      <c r="E19">
        <v>2.7240055842125601E-2</v>
      </c>
      <c r="F19">
        <v>0.207987391014025</v>
      </c>
      <c r="G19">
        <v>0.17116665671967601</v>
      </c>
      <c r="H19" t="s">
        <v>1131</v>
      </c>
      <c r="I19">
        <v>2</v>
      </c>
      <c r="J19" t="str">
        <f t="shared" si="0"/>
        <v/>
      </c>
    </row>
    <row r="20" spans="1:10">
      <c r="A20" t="s">
        <v>241</v>
      </c>
      <c r="B20" t="s">
        <v>242</v>
      </c>
      <c r="C20" t="str">
        <f>"2/21"</f>
        <v>2/21</v>
      </c>
      <c r="D20" t="str">
        <f>"106/8582"</f>
        <v>106/8582</v>
      </c>
      <c r="E20">
        <v>2.7240055842125601E-2</v>
      </c>
      <c r="F20">
        <v>0.207987391014025</v>
      </c>
      <c r="G20">
        <v>0.17116665671967601</v>
      </c>
      <c r="H20" t="s">
        <v>1123</v>
      </c>
      <c r="I20">
        <v>2</v>
      </c>
      <c r="J20" t="str">
        <f t="shared" si="0"/>
        <v/>
      </c>
    </row>
    <row r="21" spans="1:10">
      <c r="A21" t="s">
        <v>1132</v>
      </c>
      <c r="B21" t="s">
        <v>1133</v>
      </c>
      <c r="C21" t="str">
        <f>"1/21"</f>
        <v>1/21</v>
      </c>
      <c r="D21" t="str">
        <f>"12/8582"</f>
        <v>12/8582</v>
      </c>
      <c r="E21">
        <v>2.8990135193059399E-2</v>
      </c>
      <c r="F21">
        <v>0.207987391014025</v>
      </c>
      <c r="G21">
        <v>0.17116665671967601</v>
      </c>
      <c r="H21" t="s">
        <v>1134</v>
      </c>
      <c r="I21">
        <v>1</v>
      </c>
      <c r="J21" t="str">
        <f t="shared" si="0"/>
        <v/>
      </c>
    </row>
    <row r="22" spans="1:10">
      <c r="A22" t="s">
        <v>96</v>
      </c>
      <c r="B22" t="s">
        <v>97</v>
      </c>
      <c r="C22" t="str">
        <f>"4/21"</f>
        <v>4/21</v>
      </c>
      <c r="D22" t="str">
        <f>"492/8582"</f>
        <v>492/8582</v>
      </c>
      <c r="E22">
        <v>2.93283437544863E-2</v>
      </c>
      <c r="F22">
        <v>0.207987391014025</v>
      </c>
      <c r="G22">
        <v>0.17116665671967601</v>
      </c>
      <c r="H22" t="s">
        <v>1135</v>
      </c>
      <c r="I22">
        <v>4</v>
      </c>
      <c r="J22" t="str">
        <f t="shared" si="0"/>
        <v/>
      </c>
    </row>
    <row r="23" spans="1:10">
      <c r="A23" t="s">
        <v>196</v>
      </c>
      <c r="B23" t="s">
        <v>197</v>
      </c>
      <c r="C23" t="str">
        <f>"3/21"</f>
        <v>3/21</v>
      </c>
      <c r="D23" t="str">
        <f>"285/8582"</f>
        <v>285/8582</v>
      </c>
      <c r="E23">
        <v>3.0961030067695901E-2</v>
      </c>
      <c r="F23">
        <v>0.207987391014025</v>
      </c>
      <c r="G23">
        <v>0.17116665671967601</v>
      </c>
      <c r="H23" t="s">
        <v>1136</v>
      </c>
      <c r="I23">
        <v>3</v>
      </c>
      <c r="J23" t="str">
        <f t="shared" si="0"/>
        <v/>
      </c>
    </row>
    <row r="24" spans="1:10">
      <c r="A24" t="s">
        <v>49</v>
      </c>
      <c r="B24" t="s">
        <v>50</v>
      </c>
      <c r="C24" t="str">
        <f t="shared" ref="C24:C29" si="1">"2/21"</f>
        <v>2/21</v>
      </c>
      <c r="D24" t="str">
        <f>"114/8582"</f>
        <v>114/8582</v>
      </c>
      <c r="E24">
        <v>3.1161645764539898E-2</v>
      </c>
      <c r="F24">
        <v>0.207987391014025</v>
      </c>
      <c r="G24">
        <v>0.17116665671967601</v>
      </c>
      <c r="H24" t="s">
        <v>1137</v>
      </c>
      <c r="I24">
        <v>2</v>
      </c>
      <c r="J24" t="str">
        <f t="shared" si="0"/>
        <v/>
      </c>
    </row>
    <row r="25" spans="1:10">
      <c r="A25" t="s">
        <v>248</v>
      </c>
      <c r="B25" t="s">
        <v>249</v>
      </c>
      <c r="C25" t="str">
        <f t="shared" si="1"/>
        <v>2/21</v>
      </c>
      <c r="D25" t="str">
        <f>"115/8582"</f>
        <v>115/8582</v>
      </c>
      <c r="E25">
        <v>3.16669061077074E-2</v>
      </c>
      <c r="F25">
        <v>0.207987391014025</v>
      </c>
      <c r="G25">
        <v>0.17116665671967601</v>
      </c>
      <c r="H25" t="s">
        <v>1129</v>
      </c>
      <c r="I25">
        <v>2</v>
      </c>
      <c r="J25" t="str">
        <f t="shared" si="0"/>
        <v/>
      </c>
    </row>
    <row r="26" spans="1:10">
      <c r="A26" t="s">
        <v>79</v>
      </c>
      <c r="B26" t="s">
        <v>80</v>
      </c>
      <c r="C26" t="str">
        <f t="shared" si="1"/>
        <v>2/21</v>
      </c>
      <c r="D26" t="str">
        <f>"117/8582"</f>
        <v>117/8582</v>
      </c>
      <c r="E26">
        <v>3.2687274421470798E-2</v>
      </c>
      <c r="F26">
        <v>0.207987391014025</v>
      </c>
      <c r="G26">
        <v>0.17116665671967601</v>
      </c>
      <c r="H26" t="s">
        <v>1138</v>
      </c>
      <c r="I26">
        <v>2</v>
      </c>
      <c r="J26" t="str">
        <f t="shared" si="0"/>
        <v/>
      </c>
    </row>
    <row r="27" spans="1:10">
      <c r="A27" t="s">
        <v>250</v>
      </c>
      <c r="B27" t="s">
        <v>251</v>
      </c>
      <c r="C27" t="str">
        <f t="shared" si="1"/>
        <v>2/21</v>
      </c>
      <c r="D27" t="str">
        <f>"119/8582"</f>
        <v>119/8582</v>
      </c>
      <c r="E27">
        <v>3.3720656941205199E-2</v>
      </c>
      <c r="F27">
        <v>0.207987391014025</v>
      </c>
      <c r="G27">
        <v>0.17116665671967601</v>
      </c>
      <c r="H27" t="s">
        <v>1139</v>
      </c>
      <c r="I27">
        <v>2</v>
      </c>
      <c r="J27" t="str">
        <f t="shared" si="0"/>
        <v/>
      </c>
    </row>
    <row r="28" spans="1:10">
      <c r="A28" t="s">
        <v>52</v>
      </c>
      <c r="B28" t="s">
        <v>53</v>
      </c>
      <c r="C28" t="str">
        <f t="shared" si="1"/>
        <v>2/21</v>
      </c>
      <c r="D28" t="str">
        <f>"120/8582"</f>
        <v>120/8582</v>
      </c>
      <c r="E28">
        <v>3.42421852604958E-2</v>
      </c>
      <c r="F28">
        <v>0.207987391014025</v>
      </c>
      <c r="G28">
        <v>0.17116665671967601</v>
      </c>
      <c r="H28" t="s">
        <v>1137</v>
      </c>
      <c r="I28">
        <v>2</v>
      </c>
      <c r="J28" t="str">
        <f t="shared" si="0"/>
        <v/>
      </c>
    </row>
    <row r="29" spans="1:10">
      <c r="A29" t="s">
        <v>85</v>
      </c>
      <c r="B29" t="s">
        <v>86</v>
      </c>
      <c r="C29" t="str">
        <f t="shared" si="1"/>
        <v>2/21</v>
      </c>
      <c r="D29" t="str">
        <f>"122/8582"</f>
        <v>122/8582</v>
      </c>
      <c r="E29">
        <v>3.5294829990258798E-2</v>
      </c>
      <c r="F29">
        <v>0.207987391014025</v>
      </c>
      <c r="G29">
        <v>0.17116665671967601</v>
      </c>
      <c r="H29" t="s">
        <v>1138</v>
      </c>
      <c r="I29">
        <v>2</v>
      </c>
      <c r="J29" t="str">
        <f t="shared" si="0"/>
        <v/>
      </c>
    </row>
    <row r="30" spans="1:10">
      <c r="A30" t="s">
        <v>126</v>
      </c>
      <c r="B30" t="s">
        <v>127</v>
      </c>
      <c r="C30" t="str">
        <f>"1/21"</f>
        <v>1/21</v>
      </c>
      <c r="D30" t="str">
        <f>"16/8582"</f>
        <v>16/8582</v>
      </c>
      <c r="E30">
        <v>3.8474346718565103E-2</v>
      </c>
      <c r="F30">
        <v>0.21732936401667899</v>
      </c>
      <c r="G30">
        <v>0.17885478761181201</v>
      </c>
      <c r="H30" t="s">
        <v>1140</v>
      </c>
      <c r="I30">
        <v>1</v>
      </c>
      <c r="J30" t="str">
        <f t="shared" si="0"/>
        <v/>
      </c>
    </row>
    <row r="31" spans="1:10">
      <c r="A31" t="s">
        <v>481</v>
      </c>
      <c r="B31" t="s">
        <v>482</v>
      </c>
      <c r="C31" t="str">
        <f>"1/21"</f>
        <v>1/21</v>
      </c>
      <c r="D31" t="str">
        <f>"17/8582"</f>
        <v>17/8582</v>
      </c>
      <c r="E31">
        <v>4.0831577481921497E-2</v>
      </c>
      <c r="F31">
        <v>0.21732936401667899</v>
      </c>
      <c r="G31">
        <v>0.17885478761181201</v>
      </c>
      <c r="H31" t="s">
        <v>1134</v>
      </c>
      <c r="I31">
        <v>1</v>
      </c>
      <c r="J31" t="str">
        <f t="shared" si="0"/>
        <v/>
      </c>
    </row>
    <row r="32" spans="1:10">
      <c r="A32" t="s">
        <v>491</v>
      </c>
      <c r="B32" t="s">
        <v>492</v>
      </c>
      <c r="C32" t="str">
        <f>"1/21"</f>
        <v>1/21</v>
      </c>
      <c r="D32" t="str">
        <f>"17/8582"</f>
        <v>17/8582</v>
      </c>
      <c r="E32">
        <v>4.0831577481921497E-2</v>
      </c>
      <c r="F32">
        <v>0.21732936401667899</v>
      </c>
      <c r="G32">
        <v>0.17885478761181201</v>
      </c>
      <c r="H32" t="s">
        <v>493</v>
      </c>
      <c r="I32">
        <v>1</v>
      </c>
      <c r="J32" t="str">
        <f t="shared" si="0"/>
        <v/>
      </c>
    </row>
    <row r="33" spans="1:10">
      <c r="A33" t="s">
        <v>131</v>
      </c>
      <c r="B33" t="s">
        <v>132</v>
      </c>
      <c r="C33" t="str">
        <f>"1/21"</f>
        <v>1/21</v>
      </c>
      <c r="D33" t="str">
        <f>"18/8582"</f>
        <v>18/8582</v>
      </c>
      <c r="E33">
        <v>4.3183303911913197E-2</v>
      </c>
      <c r="F33">
        <v>0.21940550772046999</v>
      </c>
      <c r="G33">
        <v>0.180563384344119</v>
      </c>
      <c r="H33" t="s">
        <v>1141</v>
      </c>
      <c r="I33">
        <v>1</v>
      </c>
      <c r="J33" t="str">
        <f t="shared" si="0"/>
        <v/>
      </c>
    </row>
    <row r="34" spans="1:10">
      <c r="A34" t="s">
        <v>253</v>
      </c>
      <c r="B34" t="s">
        <v>254</v>
      </c>
      <c r="C34" t="str">
        <f>"2/21"</f>
        <v>2/21</v>
      </c>
      <c r="D34" t="str">
        <f>"138/8582"</f>
        <v>138/8582</v>
      </c>
      <c r="E34">
        <v>4.4160799230574803E-2</v>
      </c>
      <c r="F34">
        <v>0.21940550772046999</v>
      </c>
      <c r="G34">
        <v>0.180563384344119</v>
      </c>
      <c r="H34" t="s">
        <v>1123</v>
      </c>
      <c r="I34">
        <v>2</v>
      </c>
      <c r="J34" t="str">
        <f t="shared" si="0"/>
        <v/>
      </c>
    </row>
    <row r="35" spans="1:10">
      <c r="A35" t="s">
        <v>509</v>
      </c>
      <c r="B35" t="s">
        <v>510</v>
      </c>
      <c r="C35" t="str">
        <f t="shared" ref="C35:C60" si="2">"1/21"</f>
        <v>1/21</v>
      </c>
      <c r="D35" t="str">
        <f>"19/8582"</f>
        <v>19/8582</v>
      </c>
      <c r="E35">
        <v>4.55295382203963E-2</v>
      </c>
      <c r="F35">
        <v>0.21940550772046999</v>
      </c>
      <c r="G35">
        <v>0.180563384344119</v>
      </c>
      <c r="H35" t="s">
        <v>1142</v>
      </c>
      <c r="I35">
        <v>1</v>
      </c>
      <c r="J35" t="str">
        <f t="shared" si="0"/>
        <v/>
      </c>
    </row>
    <row r="36" spans="1:10">
      <c r="A36" t="s">
        <v>137</v>
      </c>
      <c r="B36" t="s">
        <v>138</v>
      </c>
      <c r="C36" t="str">
        <f t="shared" si="2"/>
        <v>1/21</v>
      </c>
      <c r="D36" t="str">
        <f>"20/8582"</f>
        <v>20/8582</v>
      </c>
      <c r="E36">
        <v>4.7870292593557101E-2</v>
      </c>
      <c r="F36">
        <v>0.21940550772046999</v>
      </c>
      <c r="G36">
        <v>0.180563384344119</v>
      </c>
      <c r="H36" t="s">
        <v>1035</v>
      </c>
      <c r="I36">
        <v>1</v>
      </c>
      <c r="J36" t="str">
        <f t="shared" si="0"/>
        <v/>
      </c>
    </row>
    <row r="37" spans="1:10">
      <c r="A37" t="s">
        <v>1036</v>
      </c>
      <c r="B37" t="s">
        <v>1037</v>
      </c>
      <c r="C37" t="str">
        <f t="shared" si="2"/>
        <v>1/21</v>
      </c>
      <c r="D37" t="str">
        <f>"20/8582"</f>
        <v>20/8582</v>
      </c>
      <c r="E37">
        <v>4.7870292593557101E-2</v>
      </c>
      <c r="F37">
        <v>0.21940550772046999</v>
      </c>
      <c r="G37">
        <v>0.180563384344119</v>
      </c>
      <c r="H37" t="s">
        <v>996</v>
      </c>
      <c r="I37">
        <v>1</v>
      </c>
      <c r="J37" t="str">
        <f t="shared" si="0"/>
        <v/>
      </c>
    </row>
    <row r="38" spans="1:10">
      <c r="A38" t="s">
        <v>516</v>
      </c>
      <c r="B38" t="s">
        <v>517</v>
      </c>
      <c r="C38" t="str">
        <f t="shared" si="2"/>
        <v>1/21</v>
      </c>
      <c r="D38" t="str">
        <f>"21/8582"</f>
        <v>21/8582</v>
      </c>
      <c r="E38">
        <v>5.0205579191960698E-2</v>
      </c>
      <c r="F38">
        <v>0.22388974504522999</v>
      </c>
      <c r="G38">
        <v>0.18425376147263001</v>
      </c>
      <c r="H38" t="s">
        <v>1142</v>
      </c>
      <c r="I38">
        <v>1</v>
      </c>
      <c r="J38" t="str">
        <f t="shared" si="0"/>
        <v/>
      </c>
    </row>
    <row r="39" spans="1:10">
      <c r="A39" t="s">
        <v>76</v>
      </c>
      <c r="B39" t="s">
        <v>77</v>
      </c>
      <c r="C39" t="str">
        <f t="shared" si="2"/>
        <v>1/21</v>
      </c>
      <c r="D39" t="str">
        <f>"22/8582"</f>
        <v>22/8582</v>
      </c>
      <c r="E39">
        <v>5.2535410150606698E-2</v>
      </c>
      <c r="F39">
        <v>0.228114280917108</v>
      </c>
      <c r="G39">
        <v>0.187730413003553</v>
      </c>
      <c r="H39" t="s">
        <v>1140</v>
      </c>
      <c r="I39">
        <v>1</v>
      </c>
      <c r="J39" t="str">
        <f t="shared" si="0"/>
        <v/>
      </c>
    </row>
    <row r="40" spans="1:10">
      <c r="A40" t="s">
        <v>537</v>
      </c>
      <c r="B40" t="s">
        <v>538</v>
      </c>
      <c r="C40" t="str">
        <f t="shared" si="2"/>
        <v>1/21</v>
      </c>
      <c r="D40" t="str">
        <f>"23/8582"</f>
        <v>23/8582</v>
      </c>
      <c r="E40">
        <v>5.4859797578975501E-2</v>
      </c>
      <c r="F40">
        <v>0.23209914360335801</v>
      </c>
      <c r="G40">
        <v>0.19100982153003601</v>
      </c>
      <c r="H40" t="s">
        <v>539</v>
      </c>
      <c r="I40">
        <v>1</v>
      </c>
      <c r="J40" t="str">
        <f t="shared" si="0"/>
        <v/>
      </c>
    </row>
    <row r="41" spans="1:10">
      <c r="A41" t="s">
        <v>82</v>
      </c>
      <c r="B41" t="s">
        <v>83</v>
      </c>
      <c r="C41" t="str">
        <f t="shared" si="2"/>
        <v>1/21</v>
      </c>
      <c r="D41" t="str">
        <f>"25/8582"</f>
        <v>25/8582</v>
      </c>
      <c r="E41">
        <v>5.9492290155521203E-2</v>
      </c>
      <c r="F41">
        <v>0.245405696891525</v>
      </c>
      <c r="G41">
        <v>0.20196066921216399</v>
      </c>
      <c r="H41" t="s">
        <v>539</v>
      </c>
      <c r="I41">
        <v>1</v>
      </c>
      <c r="J41" t="str">
        <f t="shared" si="0"/>
        <v/>
      </c>
    </row>
    <row r="42" spans="1:10">
      <c r="A42" t="s">
        <v>170</v>
      </c>
      <c r="B42" t="s">
        <v>171</v>
      </c>
      <c r="C42" t="str">
        <f t="shared" si="2"/>
        <v>1/21</v>
      </c>
      <c r="D42" t="str">
        <f>"28/8582"</f>
        <v>28/8582</v>
      </c>
      <c r="E42">
        <v>6.6400503818640197E-2</v>
      </c>
      <c r="F42">
        <v>0.26618802310434497</v>
      </c>
      <c r="G42">
        <v>0.219063827626542</v>
      </c>
      <c r="H42" t="s">
        <v>1143</v>
      </c>
      <c r="I42">
        <v>1</v>
      </c>
      <c r="J42" t="str">
        <f t="shared" si="0"/>
        <v/>
      </c>
    </row>
    <row r="43" spans="1:10">
      <c r="A43" t="s">
        <v>591</v>
      </c>
      <c r="B43" t="s">
        <v>592</v>
      </c>
      <c r="C43" t="str">
        <f t="shared" si="2"/>
        <v>1/21</v>
      </c>
      <c r="D43" t="str">
        <f>"30/8582"</f>
        <v>30/8582</v>
      </c>
      <c r="E43">
        <v>7.0979102590873103E-2</v>
      </c>
      <c r="F43">
        <v>0.26618802310434497</v>
      </c>
      <c r="G43">
        <v>0.219063827626542</v>
      </c>
      <c r="H43" t="s">
        <v>493</v>
      </c>
      <c r="I43">
        <v>1</v>
      </c>
      <c r="J43" t="str">
        <f t="shared" si="0"/>
        <v/>
      </c>
    </row>
    <row r="44" spans="1:10">
      <c r="A44" t="s">
        <v>174</v>
      </c>
      <c r="B44" t="s">
        <v>175</v>
      </c>
      <c r="C44" t="str">
        <f t="shared" si="2"/>
        <v>1/21</v>
      </c>
      <c r="D44" t="str">
        <f>"30/8582"</f>
        <v>30/8582</v>
      </c>
      <c r="E44">
        <v>7.0979102590873103E-2</v>
      </c>
      <c r="F44">
        <v>0.26618802310434497</v>
      </c>
      <c r="G44">
        <v>0.219063827626542</v>
      </c>
      <c r="H44" t="s">
        <v>1141</v>
      </c>
      <c r="I44">
        <v>1</v>
      </c>
      <c r="J44" t="str">
        <f t="shared" si="0"/>
        <v/>
      </c>
    </row>
    <row r="45" spans="1:10">
      <c r="A45" t="s">
        <v>606</v>
      </c>
      <c r="B45" t="s">
        <v>607</v>
      </c>
      <c r="C45" t="str">
        <f t="shared" si="2"/>
        <v>1/21</v>
      </c>
      <c r="D45" t="str">
        <f>"32/8582"</f>
        <v>32/8582</v>
      </c>
      <c r="E45">
        <v>7.5536311070042397E-2</v>
      </c>
      <c r="F45">
        <v>0.26618802310434497</v>
      </c>
      <c r="G45">
        <v>0.219063827626542</v>
      </c>
      <c r="H45" t="s">
        <v>493</v>
      </c>
      <c r="I45">
        <v>1</v>
      </c>
      <c r="J45" t="str">
        <f t="shared" si="0"/>
        <v/>
      </c>
    </row>
    <row r="46" spans="1:10">
      <c r="A46" t="s">
        <v>613</v>
      </c>
      <c r="B46" t="s">
        <v>614</v>
      </c>
      <c r="C46" t="str">
        <f t="shared" si="2"/>
        <v>1/21</v>
      </c>
      <c r="D46" t="str">
        <f>"32/8582"</f>
        <v>32/8582</v>
      </c>
      <c r="E46">
        <v>7.5536311070042397E-2</v>
      </c>
      <c r="F46">
        <v>0.26618802310434497</v>
      </c>
      <c r="G46">
        <v>0.219063827626542</v>
      </c>
      <c r="H46" t="s">
        <v>539</v>
      </c>
      <c r="I46">
        <v>1</v>
      </c>
      <c r="J46" t="str">
        <f t="shared" si="0"/>
        <v/>
      </c>
    </row>
    <row r="47" spans="1:10">
      <c r="A47" t="s">
        <v>649</v>
      </c>
      <c r="B47" t="s">
        <v>650</v>
      </c>
      <c r="C47" t="str">
        <f t="shared" si="2"/>
        <v>1/21</v>
      </c>
      <c r="D47" t="str">
        <f>"36/8582"</f>
        <v>36/8582</v>
      </c>
      <c r="E47">
        <v>8.4586936576867597E-2</v>
      </c>
      <c r="F47">
        <v>0.26618802310434497</v>
      </c>
      <c r="G47">
        <v>0.219063827626542</v>
      </c>
      <c r="H47" t="s">
        <v>1142</v>
      </c>
      <c r="I47">
        <v>1</v>
      </c>
      <c r="J47" t="str">
        <f t="shared" si="0"/>
        <v/>
      </c>
    </row>
    <row r="48" spans="1:10">
      <c r="A48" t="s">
        <v>117</v>
      </c>
      <c r="B48" t="s">
        <v>118</v>
      </c>
      <c r="C48" t="str">
        <f t="shared" si="2"/>
        <v>1/21</v>
      </c>
      <c r="D48" t="str">
        <f>"36/8582"</f>
        <v>36/8582</v>
      </c>
      <c r="E48">
        <v>8.4586936576867597E-2</v>
      </c>
      <c r="F48">
        <v>0.26618802310434497</v>
      </c>
      <c r="G48">
        <v>0.219063827626542</v>
      </c>
      <c r="H48" t="s">
        <v>1035</v>
      </c>
      <c r="I48">
        <v>1</v>
      </c>
      <c r="J48" t="str">
        <f t="shared" si="0"/>
        <v/>
      </c>
    </row>
    <row r="49" spans="1:10">
      <c r="A49" t="s">
        <v>129</v>
      </c>
      <c r="B49" t="s">
        <v>130</v>
      </c>
      <c r="C49" t="str">
        <f t="shared" si="2"/>
        <v>1/21</v>
      </c>
      <c r="D49" t="str">
        <f>"46/8582"</f>
        <v>46/8582</v>
      </c>
      <c r="E49">
        <v>0.106845768457558</v>
      </c>
      <c r="F49">
        <v>0.26618802310434497</v>
      </c>
      <c r="G49">
        <v>0.219063827626542</v>
      </c>
      <c r="H49" t="s">
        <v>1035</v>
      </c>
      <c r="I49">
        <v>1</v>
      </c>
      <c r="J49" t="str">
        <f t="shared" si="0"/>
        <v/>
      </c>
    </row>
    <row r="50" spans="1:10">
      <c r="A50" t="s">
        <v>721</v>
      </c>
      <c r="B50" t="s">
        <v>722</v>
      </c>
      <c r="C50" t="str">
        <f t="shared" si="2"/>
        <v>1/21</v>
      </c>
      <c r="D50" t="str">
        <f>"47/8582"</f>
        <v>47/8582</v>
      </c>
      <c r="E50">
        <v>0.10904307853984301</v>
      </c>
      <c r="F50">
        <v>0.26618802310434497</v>
      </c>
      <c r="G50">
        <v>0.219063827626542</v>
      </c>
      <c r="H50" t="s">
        <v>539</v>
      </c>
      <c r="I50">
        <v>1</v>
      </c>
      <c r="J50" t="str">
        <f t="shared" si="0"/>
        <v/>
      </c>
    </row>
    <row r="51" spans="1:10">
      <c r="A51" t="s">
        <v>267</v>
      </c>
      <c r="B51" t="s">
        <v>268</v>
      </c>
      <c r="C51" t="str">
        <f t="shared" si="2"/>
        <v>1/21</v>
      </c>
      <c r="D51" t="str">
        <f>"49/8582"</f>
        <v>49/8582</v>
      </c>
      <c r="E51">
        <v>0.113422263348396</v>
      </c>
      <c r="F51">
        <v>0.26618802310434497</v>
      </c>
      <c r="G51">
        <v>0.219063827626542</v>
      </c>
      <c r="H51" t="s">
        <v>1144</v>
      </c>
      <c r="I51">
        <v>1</v>
      </c>
      <c r="J51" t="str">
        <f t="shared" si="0"/>
        <v/>
      </c>
    </row>
    <row r="52" spans="1:10">
      <c r="A52" t="s">
        <v>270</v>
      </c>
      <c r="B52" t="s">
        <v>271</v>
      </c>
      <c r="C52" t="str">
        <f t="shared" si="2"/>
        <v>1/21</v>
      </c>
      <c r="D52" t="str">
        <f>"51/8582"</f>
        <v>51/8582</v>
      </c>
      <c r="E52">
        <v>0.11778094398500299</v>
      </c>
      <c r="F52">
        <v>0.26618802310434497</v>
      </c>
      <c r="G52">
        <v>0.219063827626542</v>
      </c>
      <c r="H52" t="s">
        <v>1144</v>
      </c>
      <c r="I52">
        <v>1</v>
      </c>
      <c r="J52" t="str">
        <f t="shared" si="0"/>
        <v/>
      </c>
    </row>
    <row r="53" spans="1:10">
      <c r="A53" t="s">
        <v>272</v>
      </c>
      <c r="B53" t="s">
        <v>273</v>
      </c>
      <c r="C53" t="str">
        <f t="shared" si="2"/>
        <v>1/21</v>
      </c>
      <c r="D53" t="str">
        <f>"51/8582"</f>
        <v>51/8582</v>
      </c>
      <c r="E53">
        <v>0.11778094398500299</v>
      </c>
      <c r="F53">
        <v>0.26618802310434497</v>
      </c>
      <c r="G53">
        <v>0.219063827626542</v>
      </c>
      <c r="H53" t="s">
        <v>1144</v>
      </c>
      <c r="I53">
        <v>1</v>
      </c>
      <c r="J53" t="str">
        <f t="shared" si="0"/>
        <v/>
      </c>
    </row>
    <row r="54" spans="1:10">
      <c r="A54" t="s">
        <v>274</v>
      </c>
      <c r="B54" t="s">
        <v>275</v>
      </c>
      <c r="C54" t="str">
        <f t="shared" si="2"/>
        <v>1/21</v>
      </c>
      <c r="D54" t="str">
        <f>"51/8582"</f>
        <v>51/8582</v>
      </c>
      <c r="E54">
        <v>0.11778094398500299</v>
      </c>
      <c r="F54">
        <v>0.26618802310434497</v>
      </c>
      <c r="G54">
        <v>0.219063827626542</v>
      </c>
      <c r="H54" t="s">
        <v>1144</v>
      </c>
      <c r="I54">
        <v>1</v>
      </c>
      <c r="J54" t="str">
        <f t="shared" si="0"/>
        <v/>
      </c>
    </row>
    <row r="55" spans="1:10">
      <c r="A55" t="s">
        <v>276</v>
      </c>
      <c r="B55" t="s">
        <v>277</v>
      </c>
      <c r="C55" t="str">
        <f t="shared" si="2"/>
        <v>1/21</v>
      </c>
      <c r="D55" t="str">
        <f t="shared" ref="D55:D60" si="3">"52/8582"</f>
        <v>52/8582</v>
      </c>
      <c r="E55">
        <v>0.119952623761854</v>
      </c>
      <c r="F55">
        <v>0.26618802310434497</v>
      </c>
      <c r="G55">
        <v>0.219063827626542</v>
      </c>
      <c r="H55" t="s">
        <v>1143</v>
      </c>
      <c r="I55">
        <v>1</v>
      </c>
      <c r="J55" t="str">
        <f t="shared" si="0"/>
        <v/>
      </c>
    </row>
    <row r="56" spans="1:10">
      <c r="A56" t="s">
        <v>278</v>
      </c>
      <c r="B56" t="s">
        <v>279</v>
      </c>
      <c r="C56" t="str">
        <f t="shared" si="2"/>
        <v>1/21</v>
      </c>
      <c r="D56" t="str">
        <f t="shared" si="3"/>
        <v>52/8582</v>
      </c>
      <c r="E56">
        <v>0.119952623761854</v>
      </c>
      <c r="F56">
        <v>0.26618802310434497</v>
      </c>
      <c r="G56">
        <v>0.219063827626542</v>
      </c>
      <c r="H56" t="s">
        <v>1144</v>
      </c>
      <c r="I56">
        <v>1</v>
      </c>
      <c r="J56" t="str">
        <f t="shared" si="0"/>
        <v/>
      </c>
    </row>
    <row r="57" spans="1:10">
      <c r="A57" t="s">
        <v>283</v>
      </c>
      <c r="B57" t="s">
        <v>284</v>
      </c>
      <c r="C57" t="str">
        <f t="shared" si="2"/>
        <v>1/21</v>
      </c>
      <c r="D57" t="str">
        <f t="shared" si="3"/>
        <v>52/8582</v>
      </c>
      <c r="E57">
        <v>0.119952623761854</v>
      </c>
      <c r="F57">
        <v>0.26618802310434497</v>
      </c>
      <c r="G57">
        <v>0.219063827626542</v>
      </c>
      <c r="H57" t="s">
        <v>1144</v>
      </c>
      <c r="I57">
        <v>1</v>
      </c>
      <c r="J57" t="str">
        <f t="shared" si="0"/>
        <v/>
      </c>
    </row>
    <row r="58" spans="1:10">
      <c r="A58" t="s">
        <v>285</v>
      </c>
      <c r="B58" t="s">
        <v>286</v>
      </c>
      <c r="C58" t="str">
        <f t="shared" si="2"/>
        <v>1/21</v>
      </c>
      <c r="D58" t="str">
        <f t="shared" si="3"/>
        <v>52/8582</v>
      </c>
      <c r="E58">
        <v>0.119952623761854</v>
      </c>
      <c r="F58">
        <v>0.26618802310434497</v>
      </c>
      <c r="G58">
        <v>0.219063827626542</v>
      </c>
      <c r="H58" t="s">
        <v>1144</v>
      </c>
      <c r="I58">
        <v>1</v>
      </c>
      <c r="J58" t="str">
        <f t="shared" si="0"/>
        <v/>
      </c>
    </row>
    <row r="59" spans="1:10">
      <c r="A59" t="s">
        <v>287</v>
      </c>
      <c r="B59" t="s">
        <v>288</v>
      </c>
      <c r="C59" t="str">
        <f t="shared" si="2"/>
        <v>1/21</v>
      </c>
      <c r="D59" t="str">
        <f t="shared" si="3"/>
        <v>52/8582</v>
      </c>
      <c r="E59">
        <v>0.119952623761854</v>
      </c>
      <c r="F59">
        <v>0.26618802310434497</v>
      </c>
      <c r="G59">
        <v>0.219063827626542</v>
      </c>
      <c r="H59" t="s">
        <v>1144</v>
      </c>
      <c r="I59">
        <v>1</v>
      </c>
      <c r="J59" t="str">
        <f t="shared" si="0"/>
        <v/>
      </c>
    </row>
    <row r="60" spans="1:10">
      <c r="A60" t="s">
        <v>289</v>
      </c>
      <c r="B60" t="s">
        <v>290</v>
      </c>
      <c r="C60" t="str">
        <f t="shared" si="2"/>
        <v>1/21</v>
      </c>
      <c r="D60" t="str">
        <f t="shared" si="3"/>
        <v>52/8582</v>
      </c>
      <c r="E60">
        <v>0.119952623761854</v>
      </c>
      <c r="F60">
        <v>0.26618802310434497</v>
      </c>
      <c r="G60">
        <v>0.219063827626542</v>
      </c>
      <c r="H60" t="s">
        <v>1144</v>
      </c>
      <c r="I60">
        <v>1</v>
      </c>
      <c r="J60" t="str">
        <f t="shared" si="0"/>
        <v/>
      </c>
    </row>
    <row r="61" spans="1:10">
      <c r="A61" t="s">
        <v>145</v>
      </c>
      <c r="B61" t="s">
        <v>146</v>
      </c>
      <c r="C61" t="str">
        <f>"2/21"</f>
        <v>2/21</v>
      </c>
      <c r="D61" t="str">
        <f>"246/8582"</f>
        <v>246/8582</v>
      </c>
      <c r="E61">
        <v>0.120412936238327</v>
      </c>
      <c r="F61">
        <v>0.26618802310434497</v>
      </c>
      <c r="G61">
        <v>0.219063827626542</v>
      </c>
      <c r="H61" t="s">
        <v>1138</v>
      </c>
      <c r="I61">
        <v>2</v>
      </c>
      <c r="J61" t="str">
        <f t="shared" si="0"/>
        <v/>
      </c>
    </row>
    <row r="62" spans="1:10">
      <c r="A62" t="s">
        <v>291</v>
      </c>
      <c r="B62" t="s">
        <v>292</v>
      </c>
      <c r="C62" t="str">
        <f t="shared" ref="C62:C72" si="4">"1/21"</f>
        <v>1/21</v>
      </c>
      <c r="D62" t="str">
        <f>"53/8582"</f>
        <v>53/8582</v>
      </c>
      <c r="E62">
        <v>0.122119211675219</v>
      </c>
      <c r="F62">
        <v>0.26618802310434497</v>
      </c>
      <c r="G62">
        <v>0.219063827626542</v>
      </c>
      <c r="H62" t="s">
        <v>1144</v>
      </c>
      <c r="I62">
        <v>1</v>
      </c>
      <c r="J62" t="str">
        <f t="shared" si="0"/>
        <v/>
      </c>
    </row>
    <row r="63" spans="1:10">
      <c r="A63" t="s">
        <v>293</v>
      </c>
      <c r="B63" t="s">
        <v>294</v>
      </c>
      <c r="C63" t="str">
        <f t="shared" si="4"/>
        <v>1/21</v>
      </c>
      <c r="D63" t="str">
        <f>"54/8582"</f>
        <v>54/8582</v>
      </c>
      <c r="E63">
        <v>0.12428071906821</v>
      </c>
      <c r="F63">
        <v>0.26618802310434497</v>
      </c>
      <c r="G63">
        <v>0.219063827626542</v>
      </c>
      <c r="H63" t="s">
        <v>1144</v>
      </c>
      <c r="I63">
        <v>1</v>
      </c>
      <c r="J63" t="str">
        <f t="shared" si="0"/>
        <v/>
      </c>
    </row>
    <row r="64" spans="1:10">
      <c r="A64" t="s">
        <v>299</v>
      </c>
      <c r="B64" t="s">
        <v>300</v>
      </c>
      <c r="C64" t="str">
        <f t="shared" si="4"/>
        <v>1/21</v>
      </c>
      <c r="D64" t="str">
        <f>"55/8582"</f>
        <v>55/8582</v>
      </c>
      <c r="E64">
        <v>0.12643715725999799</v>
      </c>
      <c r="F64">
        <v>0.26618802310434497</v>
      </c>
      <c r="G64">
        <v>0.219063827626542</v>
      </c>
      <c r="H64" t="s">
        <v>1144</v>
      </c>
      <c r="I64">
        <v>1</v>
      </c>
      <c r="J64" t="str">
        <f t="shared" si="0"/>
        <v/>
      </c>
    </row>
    <row r="65" spans="1:10">
      <c r="A65" t="s">
        <v>301</v>
      </c>
      <c r="B65" t="s">
        <v>302</v>
      </c>
      <c r="C65" t="str">
        <f t="shared" si="4"/>
        <v>1/21</v>
      </c>
      <c r="D65" t="str">
        <f>"55/8582"</f>
        <v>55/8582</v>
      </c>
      <c r="E65">
        <v>0.12643715725999799</v>
      </c>
      <c r="F65">
        <v>0.26618802310434497</v>
      </c>
      <c r="G65">
        <v>0.219063827626542</v>
      </c>
      <c r="H65" t="s">
        <v>1144</v>
      </c>
      <c r="I65">
        <v>1</v>
      </c>
      <c r="J65" t="str">
        <f t="shared" si="0"/>
        <v/>
      </c>
    </row>
    <row r="66" spans="1:10">
      <c r="A66" t="s">
        <v>148</v>
      </c>
      <c r="B66" t="s">
        <v>149</v>
      </c>
      <c r="C66" t="str">
        <f t="shared" si="4"/>
        <v>1/21</v>
      </c>
      <c r="D66" t="str">
        <f>"56/8582"</f>
        <v>56/8582</v>
      </c>
      <c r="E66">
        <v>0.128588537545859</v>
      </c>
      <c r="F66">
        <v>0.26618802310434497</v>
      </c>
      <c r="G66">
        <v>0.219063827626542</v>
      </c>
      <c r="H66" t="s">
        <v>1144</v>
      </c>
      <c r="I66">
        <v>1</v>
      </c>
      <c r="J66" t="str">
        <f t="shared" ref="J66:J129" si="5">IF(F66&lt;0.05,"*","")</f>
        <v/>
      </c>
    </row>
    <row r="67" spans="1:10">
      <c r="A67" t="s">
        <v>303</v>
      </c>
      <c r="B67" t="s">
        <v>304</v>
      </c>
      <c r="C67" t="str">
        <f t="shared" si="4"/>
        <v>1/21</v>
      </c>
      <c r="D67" t="str">
        <f>"56/8582"</f>
        <v>56/8582</v>
      </c>
      <c r="E67">
        <v>0.128588537545859</v>
      </c>
      <c r="F67">
        <v>0.26618802310434497</v>
      </c>
      <c r="G67">
        <v>0.219063827626542</v>
      </c>
      <c r="H67" t="s">
        <v>1144</v>
      </c>
      <c r="I67">
        <v>1</v>
      </c>
      <c r="J67" t="str">
        <f t="shared" si="5"/>
        <v/>
      </c>
    </row>
    <row r="68" spans="1:10">
      <c r="A68" t="s">
        <v>305</v>
      </c>
      <c r="B68" t="s">
        <v>306</v>
      </c>
      <c r="C68" t="str">
        <f t="shared" si="4"/>
        <v>1/21</v>
      </c>
      <c r="D68" t="str">
        <f>"56/8582"</f>
        <v>56/8582</v>
      </c>
      <c r="E68">
        <v>0.128588537545859</v>
      </c>
      <c r="F68">
        <v>0.26618802310434497</v>
      </c>
      <c r="G68">
        <v>0.219063827626542</v>
      </c>
      <c r="H68" t="s">
        <v>1144</v>
      </c>
      <c r="I68">
        <v>1</v>
      </c>
      <c r="J68" t="str">
        <f t="shared" si="5"/>
        <v/>
      </c>
    </row>
    <row r="69" spans="1:10">
      <c r="A69" t="s">
        <v>781</v>
      </c>
      <c r="B69" t="s">
        <v>782</v>
      </c>
      <c r="C69" t="str">
        <f t="shared" si="4"/>
        <v>1/21</v>
      </c>
      <c r="D69" t="str">
        <f>"56/8582"</f>
        <v>56/8582</v>
      </c>
      <c r="E69">
        <v>0.128588537545859</v>
      </c>
      <c r="F69">
        <v>0.26618802310434497</v>
      </c>
      <c r="G69">
        <v>0.219063827626542</v>
      </c>
      <c r="H69" t="s">
        <v>539</v>
      </c>
      <c r="I69">
        <v>1</v>
      </c>
      <c r="J69" t="str">
        <f t="shared" si="5"/>
        <v/>
      </c>
    </row>
    <row r="70" spans="1:10">
      <c r="A70" t="s">
        <v>307</v>
      </c>
      <c r="B70" t="s">
        <v>308</v>
      </c>
      <c r="C70" t="str">
        <f t="shared" si="4"/>
        <v>1/21</v>
      </c>
      <c r="D70" t="str">
        <f>"57/8582"</f>
        <v>57/8582</v>
      </c>
      <c r="E70">
        <v>0.13073487119722399</v>
      </c>
      <c r="F70">
        <v>0.26618802310434497</v>
      </c>
      <c r="G70">
        <v>0.219063827626542</v>
      </c>
      <c r="H70" t="s">
        <v>1144</v>
      </c>
      <c r="I70">
        <v>1</v>
      </c>
      <c r="J70" t="str">
        <f t="shared" si="5"/>
        <v/>
      </c>
    </row>
    <row r="71" spans="1:10">
      <c r="A71" t="s">
        <v>309</v>
      </c>
      <c r="B71" t="s">
        <v>310</v>
      </c>
      <c r="C71" t="str">
        <f t="shared" si="4"/>
        <v>1/21</v>
      </c>
      <c r="D71" t="str">
        <f>"57/8582"</f>
        <v>57/8582</v>
      </c>
      <c r="E71">
        <v>0.13073487119722399</v>
      </c>
      <c r="F71">
        <v>0.26618802310434497</v>
      </c>
      <c r="G71">
        <v>0.219063827626542</v>
      </c>
      <c r="H71" t="s">
        <v>1144</v>
      </c>
      <c r="I71">
        <v>1</v>
      </c>
      <c r="J71" t="str">
        <f t="shared" si="5"/>
        <v/>
      </c>
    </row>
    <row r="72" spans="1:10">
      <c r="A72" t="s">
        <v>313</v>
      </c>
      <c r="B72" t="s">
        <v>314</v>
      </c>
      <c r="C72" t="str">
        <f t="shared" si="4"/>
        <v>1/21</v>
      </c>
      <c r="D72" t="str">
        <f>"57/8582"</f>
        <v>57/8582</v>
      </c>
      <c r="E72">
        <v>0.13073487119722399</v>
      </c>
      <c r="F72">
        <v>0.26618802310434497</v>
      </c>
      <c r="G72">
        <v>0.219063827626542</v>
      </c>
      <c r="H72" t="s">
        <v>1144</v>
      </c>
      <c r="I72">
        <v>1</v>
      </c>
      <c r="J72" t="str">
        <f t="shared" si="5"/>
        <v/>
      </c>
    </row>
    <row r="73" spans="1:10">
      <c r="A73" t="s">
        <v>845</v>
      </c>
      <c r="B73" t="s">
        <v>846</v>
      </c>
      <c r="C73" t="str">
        <f>"2/21"</f>
        <v>2/21</v>
      </c>
      <c r="D73" t="str">
        <f>"263/8582"</f>
        <v>263/8582</v>
      </c>
      <c r="E73">
        <v>0.13434766207422</v>
      </c>
      <c r="F73">
        <v>0.26618802310434497</v>
      </c>
      <c r="G73">
        <v>0.219063827626542</v>
      </c>
      <c r="H73" t="s">
        <v>1139</v>
      </c>
      <c r="I73">
        <v>2</v>
      </c>
      <c r="J73" t="str">
        <f t="shared" si="5"/>
        <v/>
      </c>
    </row>
    <row r="74" spans="1:10">
      <c r="A74" t="s">
        <v>315</v>
      </c>
      <c r="B74" t="s">
        <v>316</v>
      </c>
      <c r="C74" t="str">
        <f t="shared" ref="C74:C137" si="6">"1/21"</f>
        <v>1/21</v>
      </c>
      <c r="D74" t="str">
        <f>"59/8582"</f>
        <v>59/8582</v>
      </c>
      <c r="E74">
        <v>0.13501244356323699</v>
      </c>
      <c r="F74">
        <v>0.26618802310434497</v>
      </c>
      <c r="G74">
        <v>0.219063827626542</v>
      </c>
      <c r="H74" t="s">
        <v>1144</v>
      </c>
      <c r="I74">
        <v>1</v>
      </c>
      <c r="J74" t="str">
        <f t="shared" si="5"/>
        <v/>
      </c>
    </row>
    <row r="75" spans="1:10">
      <c r="A75" t="s">
        <v>319</v>
      </c>
      <c r="B75" t="s">
        <v>320</v>
      </c>
      <c r="C75" t="str">
        <f t="shared" si="6"/>
        <v>1/21</v>
      </c>
      <c r="D75" t="str">
        <f>"60/8582"</f>
        <v>60/8582</v>
      </c>
      <c r="E75">
        <v>0.13714370470194101</v>
      </c>
      <c r="F75">
        <v>0.26618802310434497</v>
      </c>
      <c r="G75">
        <v>0.219063827626542</v>
      </c>
      <c r="H75" t="s">
        <v>1144</v>
      </c>
      <c r="I75">
        <v>1</v>
      </c>
      <c r="J75" t="str">
        <f t="shared" si="5"/>
        <v/>
      </c>
    </row>
    <row r="76" spans="1:10">
      <c r="A76" t="s">
        <v>321</v>
      </c>
      <c r="B76" t="s">
        <v>322</v>
      </c>
      <c r="C76" t="str">
        <f t="shared" si="6"/>
        <v>1/21</v>
      </c>
      <c r="D76" t="str">
        <f>"62/8582"</f>
        <v>62/8582</v>
      </c>
      <c r="E76">
        <v>0.141391232773384</v>
      </c>
      <c r="F76">
        <v>0.26618802310434497</v>
      </c>
      <c r="G76">
        <v>0.219063827626542</v>
      </c>
      <c r="H76" t="s">
        <v>1144</v>
      </c>
      <c r="I76">
        <v>1</v>
      </c>
      <c r="J76" t="str">
        <f t="shared" si="5"/>
        <v/>
      </c>
    </row>
    <row r="77" spans="1:10">
      <c r="A77" t="s">
        <v>323</v>
      </c>
      <c r="B77" t="s">
        <v>324</v>
      </c>
      <c r="C77" t="str">
        <f t="shared" si="6"/>
        <v>1/21</v>
      </c>
      <c r="D77" t="str">
        <f>"63/8582"</f>
        <v>63/8582</v>
      </c>
      <c r="E77">
        <v>0.14350752198837899</v>
      </c>
      <c r="F77">
        <v>0.26618802310434497</v>
      </c>
      <c r="G77">
        <v>0.219063827626542</v>
      </c>
      <c r="H77" t="s">
        <v>1144</v>
      </c>
      <c r="I77">
        <v>1</v>
      </c>
      <c r="J77" t="str">
        <f t="shared" si="5"/>
        <v/>
      </c>
    </row>
    <row r="78" spans="1:10">
      <c r="A78" t="s">
        <v>328</v>
      </c>
      <c r="B78" t="s">
        <v>329</v>
      </c>
      <c r="C78" t="str">
        <f t="shared" si="6"/>
        <v>1/21</v>
      </c>
      <c r="D78" t="str">
        <f>"63/8582"</f>
        <v>63/8582</v>
      </c>
      <c r="E78">
        <v>0.14350752198837899</v>
      </c>
      <c r="F78">
        <v>0.26618802310434497</v>
      </c>
      <c r="G78">
        <v>0.219063827626542</v>
      </c>
      <c r="H78" t="s">
        <v>1144</v>
      </c>
      <c r="I78">
        <v>1</v>
      </c>
      <c r="J78" t="str">
        <f t="shared" si="5"/>
        <v/>
      </c>
    </row>
    <row r="79" spans="1:10">
      <c r="A79" t="s">
        <v>330</v>
      </c>
      <c r="B79" t="s">
        <v>331</v>
      </c>
      <c r="C79" t="str">
        <f t="shared" si="6"/>
        <v>1/21</v>
      </c>
      <c r="D79" t="str">
        <f>"63/8582"</f>
        <v>63/8582</v>
      </c>
      <c r="E79">
        <v>0.14350752198837899</v>
      </c>
      <c r="F79">
        <v>0.26618802310434497</v>
      </c>
      <c r="G79">
        <v>0.219063827626542</v>
      </c>
      <c r="H79" t="s">
        <v>1144</v>
      </c>
      <c r="I79">
        <v>1</v>
      </c>
      <c r="J79" t="str">
        <f t="shared" si="5"/>
        <v/>
      </c>
    </row>
    <row r="80" spans="1:10">
      <c r="A80" t="s">
        <v>332</v>
      </c>
      <c r="B80" t="s">
        <v>333</v>
      </c>
      <c r="C80" t="str">
        <f t="shared" si="6"/>
        <v>1/21</v>
      </c>
      <c r="D80" t="str">
        <f>"64/8582"</f>
        <v>64/8582</v>
      </c>
      <c r="E80">
        <v>0.14561884280517001</v>
      </c>
      <c r="F80">
        <v>0.26618802310434497</v>
      </c>
      <c r="G80">
        <v>0.219063827626542</v>
      </c>
      <c r="H80" t="s">
        <v>1144</v>
      </c>
      <c r="I80">
        <v>1</v>
      </c>
      <c r="J80" t="str">
        <f t="shared" si="5"/>
        <v/>
      </c>
    </row>
    <row r="81" spans="1:10">
      <c r="A81" t="s">
        <v>804</v>
      </c>
      <c r="B81" t="s">
        <v>805</v>
      </c>
      <c r="C81" t="str">
        <f t="shared" si="6"/>
        <v>1/21</v>
      </c>
      <c r="D81" t="str">
        <f>"64/8582"</f>
        <v>64/8582</v>
      </c>
      <c r="E81">
        <v>0.14561884280517001</v>
      </c>
      <c r="F81">
        <v>0.26618802310434497</v>
      </c>
      <c r="G81">
        <v>0.219063827626542</v>
      </c>
      <c r="H81" t="s">
        <v>1142</v>
      </c>
      <c r="I81">
        <v>1</v>
      </c>
      <c r="J81" t="str">
        <f t="shared" si="5"/>
        <v/>
      </c>
    </row>
    <row r="82" spans="1:10">
      <c r="A82" t="s">
        <v>334</v>
      </c>
      <c r="B82" t="s">
        <v>335</v>
      </c>
      <c r="C82" t="str">
        <f t="shared" si="6"/>
        <v>1/21</v>
      </c>
      <c r="D82" t="str">
        <f>"64/8582"</f>
        <v>64/8582</v>
      </c>
      <c r="E82">
        <v>0.14561884280517001</v>
      </c>
      <c r="F82">
        <v>0.26618802310434497</v>
      </c>
      <c r="G82">
        <v>0.219063827626542</v>
      </c>
      <c r="H82" t="s">
        <v>1144</v>
      </c>
      <c r="I82">
        <v>1</v>
      </c>
      <c r="J82" t="str">
        <f t="shared" si="5"/>
        <v/>
      </c>
    </row>
    <row r="83" spans="1:10">
      <c r="A83" t="s">
        <v>336</v>
      </c>
      <c r="B83" t="s">
        <v>337</v>
      </c>
      <c r="C83" t="str">
        <f t="shared" si="6"/>
        <v>1/21</v>
      </c>
      <c r="D83" t="str">
        <f>"64/8582"</f>
        <v>64/8582</v>
      </c>
      <c r="E83">
        <v>0.14561884280517001</v>
      </c>
      <c r="F83">
        <v>0.26618802310434497</v>
      </c>
      <c r="G83">
        <v>0.219063827626542</v>
      </c>
      <c r="H83" t="s">
        <v>1144</v>
      </c>
      <c r="I83">
        <v>1</v>
      </c>
      <c r="J83" t="str">
        <f t="shared" si="5"/>
        <v/>
      </c>
    </row>
    <row r="84" spans="1:10">
      <c r="A84" t="s">
        <v>159</v>
      </c>
      <c r="B84" t="s">
        <v>160</v>
      </c>
      <c r="C84" t="str">
        <f t="shared" si="6"/>
        <v>1/21</v>
      </c>
      <c r="D84" t="str">
        <f>"66/8582"</f>
        <v>66/8582</v>
      </c>
      <c r="E84">
        <v>0.14982662355017001</v>
      </c>
      <c r="F84">
        <v>0.26618802310434497</v>
      </c>
      <c r="G84">
        <v>0.219063827626542</v>
      </c>
      <c r="H84" t="s">
        <v>1144</v>
      </c>
      <c r="I84">
        <v>1</v>
      </c>
      <c r="J84" t="str">
        <f t="shared" si="5"/>
        <v/>
      </c>
    </row>
    <row r="85" spans="1:10">
      <c r="A85" t="s">
        <v>338</v>
      </c>
      <c r="B85" t="s">
        <v>339</v>
      </c>
      <c r="C85" t="str">
        <f t="shared" si="6"/>
        <v>1/21</v>
      </c>
      <c r="D85" t="str">
        <f>"66/8582"</f>
        <v>66/8582</v>
      </c>
      <c r="E85">
        <v>0.14982662355017001</v>
      </c>
      <c r="F85">
        <v>0.26618802310434497</v>
      </c>
      <c r="G85">
        <v>0.219063827626542</v>
      </c>
      <c r="H85" t="s">
        <v>1144</v>
      </c>
      <c r="I85">
        <v>1</v>
      </c>
      <c r="J85" t="str">
        <f t="shared" si="5"/>
        <v/>
      </c>
    </row>
    <row r="86" spans="1:10">
      <c r="A86" t="s">
        <v>340</v>
      </c>
      <c r="B86" t="s">
        <v>341</v>
      </c>
      <c r="C86" t="str">
        <f t="shared" si="6"/>
        <v>1/21</v>
      </c>
      <c r="D86" t="str">
        <f>"66/8582"</f>
        <v>66/8582</v>
      </c>
      <c r="E86">
        <v>0.14982662355017001</v>
      </c>
      <c r="F86">
        <v>0.26618802310434497</v>
      </c>
      <c r="G86">
        <v>0.219063827626542</v>
      </c>
      <c r="H86" t="s">
        <v>1144</v>
      </c>
      <c r="I86">
        <v>1</v>
      </c>
      <c r="J86" t="str">
        <f t="shared" si="5"/>
        <v/>
      </c>
    </row>
    <row r="87" spans="1:10">
      <c r="A87" t="s">
        <v>342</v>
      </c>
      <c r="B87" t="s">
        <v>343</v>
      </c>
      <c r="C87" t="str">
        <f t="shared" si="6"/>
        <v>1/21</v>
      </c>
      <c r="D87" t="str">
        <f>"67/8582"</f>
        <v>67/8582</v>
      </c>
      <c r="E87">
        <v>0.15192310557288499</v>
      </c>
      <c r="F87">
        <v>0.26618802310434497</v>
      </c>
      <c r="G87">
        <v>0.219063827626542</v>
      </c>
      <c r="H87" t="s">
        <v>1144</v>
      </c>
      <c r="I87">
        <v>1</v>
      </c>
      <c r="J87" t="str">
        <f t="shared" si="5"/>
        <v/>
      </c>
    </row>
    <row r="88" spans="1:10">
      <c r="A88" t="s">
        <v>344</v>
      </c>
      <c r="B88" t="s">
        <v>345</v>
      </c>
      <c r="C88" t="str">
        <f t="shared" si="6"/>
        <v>1/21</v>
      </c>
      <c r="D88" t="str">
        <f>"68/8582"</f>
        <v>68/8582</v>
      </c>
      <c r="E88">
        <v>0.15401466338650499</v>
      </c>
      <c r="F88">
        <v>0.26618802310434497</v>
      </c>
      <c r="G88">
        <v>0.219063827626542</v>
      </c>
      <c r="H88" t="s">
        <v>1144</v>
      </c>
      <c r="I88">
        <v>1</v>
      </c>
      <c r="J88" t="str">
        <f t="shared" si="5"/>
        <v/>
      </c>
    </row>
    <row r="89" spans="1:10">
      <c r="A89" t="s">
        <v>346</v>
      </c>
      <c r="B89" t="s">
        <v>347</v>
      </c>
      <c r="C89" t="str">
        <f t="shared" si="6"/>
        <v>1/21</v>
      </c>
      <c r="D89" t="str">
        <f>"68/8582"</f>
        <v>68/8582</v>
      </c>
      <c r="E89">
        <v>0.15401466338650499</v>
      </c>
      <c r="F89">
        <v>0.26618802310434497</v>
      </c>
      <c r="G89">
        <v>0.219063827626542</v>
      </c>
      <c r="H89" t="s">
        <v>1144</v>
      </c>
      <c r="I89">
        <v>1</v>
      </c>
      <c r="J89" t="str">
        <f t="shared" si="5"/>
        <v/>
      </c>
    </row>
    <row r="90" spans="1:10">
      <c r="A90" t="s">
        <v>179</v>
      </c>
      <c r="B90" t="s">
        <v>180</v>
      </c>
      <c r="C90" t="str">
        <f t="shared" si="6"/>
        <v>1/21</v>
      </c>
      <c r="D90" t="str">
        <f>"70/8582"</f>
        <v>70/8582</v>
      </c>
      <c r="E90">
        <v>0.158183050319045</v>
      </c>
      <c r="F90">
        <v>0.26618802310434497</v>
      </c>
      <c r="G90">
        <v>0.219063827626542</v>
      </c>
      <c r="H90" t="s">
        <v>1144</v>
      </c>
      <c r="I90">
        <v>1</v>
      </c>
      <c r="J90" t="str">
        <f t="shared" si="5"/>
        <v/>
      </c>
    </row>
    <row r="91" spans="1:10">
      <c r="A91" t="s">
        <v>821</v>
      </c>
      <c r="B91" t="s">
        <v>822</v>
      </c>
      <c r="C91" t="str">
        <f t="shared" si="6"/>
        <v>1/21</v>
      </c>
      <c r="D91" t="str">
        <f>"70/8582"</f>
        <v>70/8582</v>
      </c>
      <c r="E91">
        <v>0.158183050319045</v>
      </c>
      <c r="F91">
        <v>0.26618802310434497</v>
      </c>
      <c r="G91">
        <v>0.219063827626542</v>
      </c>
      <c r="H91" t="s">
        <v>996</v>
      </c>
      <c r="I91">
        <v>1</v>
      </c>
      <c r="J91" t="str">
        <f t="shared" si="5"/>
        <v/>
      </c>
    </row>
    <row r="92" spans="1:10">
      <c r="A92" t="s">
        <v>348</v>
      </c>
      <c r="B92" t="s">
        <v>349</v>
      </c>
      <c r="C92" t="str">
        <f t="shared" si="6"/>
        <v>1/21</v>
      </c>
      <c r="D92" t="str">
        <f>"70/8582"</f>
        <v>70/8582</v>
      </c>
      <c r="E92">
        <v>0.158183050319045</v>
      </c>
      <c r="F92">
        <v>0.26618802310434497</v>
      </c>
      <c r="G92">
        <v>0.219063827626542</v>
      </c>
      <c r="H92" t="s">
        <v>1144</v>
      </c>
      <c r="I92">
        <v>1</v>
      </c>
      <c r="J92" t="str">
        <f t="shared" si="5"/>
        <v/>
      </c>
    </row>
    <row r="93" spans="1:10">
      <c r="A93" t="s">
        <v>350</v>
      </c>
      <c r="B93" t="s">
        <v>351</v>
      </c>
      <c r="C93" t="str">
        <f t="shared" si="6"/>
        <v>1/21</v>
      </c>
      <c r="D93" t="str">
        <f>"70/8582"</f>
        <v>70/8582</v>
      </c>
      <c r="E93">
        <v>0.158183050319045</v>
      </c>
      <c r="F93">
        <v>0.26618802310434497</v>
      </c>
      <c r="G93">
        <v>0.219063827626542</v>
      </c>
      <c r="H93" t="s">
        <v>1144</v>
      </c>
      <c r="I93">
        <v>1</v>
      </c>
      <c r="J93" t="str">
        <f t="shared" si="5"/>
        <v/>
      </c>
    </row>
    <row r="94" spans="1:10">
      <c r="A94" t="s">
        <v>352</v>
      </c>
      <c r="B94" t="s">
        <v>353</v>
      </c>
      <c r="C94" t="str">
        <f t="shared" si="6"/>
        <v>1/21</v>
      </c>
      <c r="D94" t="str">
        <f>"72/8582"</f>
        <v>72/8582</v>
      </c>
      <c r="E94">
        <v>0.16233187198089399</v>
      </c>
      <c r="F94">
        <v>0.26618802310434497</v>
      </c>
      <c r="G94">
        <v>0.219063827626542</v>
      </c>
      <c r="H94" t="s">
        <v>1144</v>
      </c>
      <c r="I94">
        <v>1</v>
      </c>
      <c r="J94" t="str">
        <f t="shared" si="5"/>
        <v/>
      </c>
    </row>
    <row r="95" spans="1:10">
      <c r="A95" t="s">
        <v>356</v>
      </c>
      <c r="B95" t="s">
        <v>357</v>
      </c>
      <c r="C95" t="str">
        <f t="shared" si="6"/>
        <v>1/21</v>
      </c>
      <c r="D95" t="str">
        <f>"73/8582"</f>
        <v>73/8582</v>
      </c>
      <c r="E95">
        <v>0.16439897311936699</v>
      </c>
      <c r="F95">
        <v>0.26618802310434497</v>
      </c>
      <c r="G95">
        <v>0.219063827626542</v>
      </c>
      <c r="H95" t="s">
        <v>1144</v>
      </c>
      <c r="I95">
        <v>1</v>
      </c>
      <c r="J95" t="str">
        <f t="shared" si="5"/>
        <v/>
      </c>
    </row>
    <row r="96" spans="1:10">
      <c r="A96" t="s">
        <v>183</v>
      </c>
      <c r="B96" t="s">
        <v>184</v>
      </c>
      <c r="C96" t="str">
        <f t="shared" si="6"/>
        <v>1/21</v>
      </c>
      <c r="D96" t="str">
        <f>"73/8582"</f>
        <v>73/8582</v>
      </c>
      <c r="E96">
        <v>0.16439897311936699</v>
      </c>
      <c r="F96">
        <v>0.26618802310434497</v>
      </c>
      <c r="G96">
        <v>0.219063827626542</v>
      </c>
      <c r="H96" t="s">
        <v>1144</v>
      </c>
      <c r="I96">
        <v>1</v>
      </c>
      <c r="J96" t="str">
        <f t="shared" si="5"/>
        <v/>
      </c>
    </row>
    <row r="97" spans="1:10">
      <c r="A97" t="s">
        <v>358</v>
      </c>
      <c r="B97" t="s">
        <v>359</v>
      </c>
      <c r="C97" t="str">
        <f t="shared" si="6"/>
        <v>1/21</v>
      </c>
      <c r="D97" t="str">
        <f>"73/8582"</f>
        <v>73/8582</v>
      </c>
      <c r="E97">
        <v>0.16439897311936699</v>
      </c>
      <c r="F97">
        <v>0.26618802310434497</v>
      </c>
      <c r="G97">
        <v>0.219063827626542</v>
      </c>
      <c r="H97" t="s">
        <v>1144</v>
      </c>
      <c r="I97">
        <v>1</v>
      </c>
      <c r="J97" t="str">
        <f t="shared" si="5"/>
        <v/>
      </c>
    </row>
    <row r="98" spans="1:10">
      <c r="A98" t="s">
        <v>360</v>
      </c>
      <c r="B98" t="s">
        <v>361</v>
      </c>
      <c r="C98" t="str">
        <f t="shared" si="6"/>
        <v>1/21</v>
      </c>
      <c r="D98" t="str">
        <f>"74/8582"</f>
        <v>74/8582</v>
      </c>
      <c r="E98">
        <v>0.16646121563487901</v>
      </c>
      <c r="F98">
        <v>0.26618802310434497</v>
      </c>
      <c r="G98">
        <v>0.219063827626542</v>
      </c>
      <c r="H98" t="s">
        <v>1144</v>
      </c>
      <c r="I98">
        <v>1</v>
      </c>
      <c r="J98" t="str">
        <f t="shared" si="5"/>
        <v/>
      </c>
    </row>
    <row r="99" spans="1:10">
      <c r="A99" t="s">
        <v>362</v>
      </c>
      <c r="B99" t="s">
        <v>363</v>
      </c>
      <c r="C99" t="str">
        <f t="shared" si="6"/>
        <v>1/21</v>
      </c>
      <c r="D99" t="str">
        <f>"74/8582"</f>
        <v>74/8582</v>
      </c>
      <c r="E99">
        <v>0.16646121563487901</v>
      </c>
      <c r="F99">
        <v>0.26618802310434497</v>
      </c>
      <c r="G99">
        <v>0.219063827626542</v>
      </c>
      <c r="H99" t="s">
        <v>1144</v>
      </c>
      <c r="I99">
        <v>1</v>
      </c>
      <c r="J99" t="str">
        <f t="shared" si="5"/>
        <v/>
      </c>
    </row>
    <row r="100" spans="1:10">
      <c r="A100" t="s">
        <v>364</v>
      </c>
      <c r="B100" t="s">
        <v>365</v>
      </c>
      <c r="C100" t="str">
        <f t="shared" si="6"/>
        <v>1/21</v>
      </c>
      <c r="D100" t="str">
        <f>"75/8582"</f>
        <v>75/8582</v>
      </c>
      <c r="E100">
        <v>0.16851861037766999</v>
      </c>
      <c r="F100">
        <v>0.26618802310434497</v>
      </c>
      <c r="G100">
        <v>0.219063827626542</v>
      </c>
      <c r="H100" t="s">
        <v>1144</v>
      </c>
      <c r="I100">
        <v>1</v>
      </c>
      <c r="J100" t="str">
        <f t="shared" si="5"/>
        <v/>
      </c>
    </row>
    <row r="101" spans="1:10">
      <c r="A101" t="s">
        <v>185</v>
      </c>
      <c r="B101" t="s">
        <v>186</v>
      </c>
      <c r="C101" t="str">
        <f t="shared" si="6"/>
        <v>1/21</v>
      </c>
      <c r="D101" t="str">
        <f>"75/8582"</f>
        <v>75/8582</v>
      </c>
      <c r="E101">
        <v>0.16851861037766999</v>
      </c>
      <c r="F101">
        <v>0.26618802310434497</v>
      </c>
      <c r="G101">
        <v>0.219063827626542</v>
      </c>
      <c r="H101" t="s">
        <v>1144</v>
      </c>
      <c r="I101">
        <v>1</v>
      </c>
      <c r="J101" t="str">
        <f t="shared" si="5"/>
        <v/>
      </c>
    </row>
    <row r="102" spans="1:10">
      <c r="A102" t="s">
        <v>190</v>
      </c>
      <c r="B102" t="s">
        <v>191</v>
      </c>
      <c r="C102" t="str">
        <f t="shared" si="6"/>
        <v>1/21</v>
      </c>
      <c r="D102" t="str">
        <f>"76/8582"</f>
        <v>76/8582</v>
      </c>
      <c r="E102">
        <v>0.17057116817502199</v>
      </c>
      <c r="F102">
        <v>0.26618802310434497</v>
      </c>
      <c r="G102">
        <v>0.219063827626542</v>
      </c>
      <c r="H102" t="s">
        <v>493</v>
      </c>
      <c r="I102">
        <v>1</v>
      </c>
      <c r="J102" t="str">
        <f t="shared" si="5"/>
        <v/>
      </c>
    </row>
    <row r="103" spans="1:10">
      <c r="A103" t="s">
        <v>366</v>
      </c>
      <c r="B103" t="s">
        <v>367</v>
      </c>
      <c r="C103" t="str">
        <f t="shared" si="6"/>
        <v>1/21</v>
      </c>
      <c r="D103" t="str">
        <f>"76/8582"</f>
        <v>76/8582</v>
      </c>
      <c r="E103">
        <v>0.17057116817502199</v>
      </c>
      <c r="F103">
        <v>0.26618802310434497</v>
      </c>
      <c r="G103">
        <v>0.219063827626542</v>
      </c>
      <c r="H103" t="s">
        <v>1144</v>
      </c>
      <c r="I103">
        <v>1</v>
      </c>
      <c r="J103" t="str">
        <f t="shared" si="5"/>
        <v/>
      </c>
    </row>
    <row r="104" spans="1:10">
      <c r="A104" t="s">
        <v>368</v>
      </c>
      <c r="B104" t="s">
        <v>369</v>
      </c>
      <c r="C104" t="str">
        <f t="shared" si="6"/>
        <v>1/21</v>
      </c>
      <c r="D104" t="str">
        <f>"76/8582"</f>
        <v>76/8582</v>
      </c>
      <c r="E104">
        <v>0.17057116817502199</v>
      </c>
      <c r="F104">
        <v>0.26618802310434497</v>
      </c>
      <c r="G104">
        <v>0.219063827626542</v>
      </c>
      <c r="H104" t="s">
        <v>1144</v>
      </c>
      <c r="I104">
        <v>1</v>
      </c>
      <c r="J104" t="str">
        <f t="shared" si="5"/>
        <v/>
      </c>
    </row>
    <row r="105" spans="1:10">
      <c r="A105" t="s">
        <v>370</v>
      </c>
      <c r="B105" t="s">
        <v>371</v>
      </c>
      <c r="C105" t="str">
        <f t="shared" si="6"/>
        <v>1/21</v>
      </c>
      <c r="D105" t="str">
        <f>"77/8582"</f>
        <v>77/8582</v>
      </c>
      <c r="E105">
        <v>0.17261889983130199</v>
      </c>
      <c r="F105">
        <v>0.26618802310434497</v>
      </c>
      <c r="G105">
        <v>0.219063827626542</v>
      </c>
      <c r="H105" t="s">
        <v>1144</v>
      </c>
      <c r="I105">
        <v>1</v>
      </c>
      <c r="J105" t="str">
        <f t="shared" si="5"/>
        <v/>
      </c>
    </row>
    <row r="106" spans="1:10">
      <c r="A106" t="s">
        <v>372</v>
      </c>
      <c r="B106" t="s">
        <v>373</v>
      </c>
      <c r="C106" t="str">
        <f t="shared" si="6"/>
        <v>1/21</v>
      </c>
      <c r="D106" t="str">
        <f>"77/8582"</f>
        <v>77/8582</v>
      </c>
      <c r="E106">
        <v>0.17261889983130199</v>
      </c>
      <c r="F106">
        <v>0.26618802310434497</v>
      </c>
      <c r="G106">
        <v>0.219063827626542</v>
      </c>
      <c r="H106" t="s">
        <v>1144</v>
      </c>
      <c r="I106">
        <v>1</v>
      </c>
      <c r="J106" t="str">
        <f t="shared" si="5"/>
        <v/>
      </c>
    </row>
    <row r="107" spans="1:10">
      <c r="A107" t="s">
        <v>374</v>
      </c>
      <c r="B107" t="s">
        <v>375</v>
      </c>
      <c r="C107" t="str">
        <f t="shared" si="6"/>
        <v>1/21</v>
      </c>
      <c r="D107" t="str">
        <f>"77/8582"</f>
        <v>77/8582</v>
      </c>
      <c r="E107">
        <v>0.17261889983130199</v>
      </c>
      <c r="F107">
        <v>0.26618802310434497</v>
      </c>
      <c r="G107">
        <v>0.219063827626542</v>
      </c>
      <c r="H107" t="s">
        <v>1144</v>
      </c>
      <c r="I107">
        <v>1</v>
      </c>
      <c r="J107" t="str">
        <f t="shared" si="5"/>
        <v/>
      </c>
    </row>
    <row r="108" spans="1:10">
      <c r="A108" t="s">
        <v>376</v>
      </c>
      <c r="B108" t="s">
        <v>377</v>
      </c>
      <c r="C108" t="str">
        <f t="shared" si="6"/>
        <v>1/21</v>
      </c>
      <c r="D108" t="str">
        <f>"77/8582"</f>
        <v>77/8582</v>
      </c>
      <c r="E108">
        <v>0.17261889983130199</v>
      </c>
      <c r="F108">
        <v>0.26618802310434497</v>
      </c>
      <c r="G108">
        <v>0.219063827626542</v>
      </c>
      <c r="H108" t="s">
        <v>1144</v>
      </c>
      <c r="I108">
        <v>1</v>
      </c>
      <c r="J108" t="str">
        <f t="shared" si="5"/>
        <v/>
      </c>
    </row>
    <row r="109" spans="1:10">
      <c r="A109" t="s">
        <v>546</v>
      </c>
      <c r="B109" t="s">
        <v>547</v>
      </c>
      <c r="C109" t="str">
        <f t="shared" si="6"/>
        <v>1/21</v>
      </c>
      <c r="D109" t="str">
        <f>"82/8582"</f>
        <v>82/8582</v>
      </c>
      <c r="E109">
        <v>0.182785542551474</v>
      </c>
      <c r="F109">
        <v>0.27667363465591099</v>
      </c>
      <c r="G109">
        <v>0.22769313474075001</v>
      </c>
      <c r="H109" t="s">
        <v>1144</v>
      </c>
      <c r="I109">
        <v>1</v>
      </c>
      <c r="J109" t="str">
        <f t="shared" si="5"/>
        <v/>
      </c>
    </row>
    <row r="110" spans="1:10">
      <c r="A110" t="s">
        <v>223</v>
      </c>
      <c r="B110" t="s">
        <v>224</v>
      </c>
      <c r="C110" t="str">
        <f t="shared" si="6"/>
        <v>1/21</v>
      </c>
      <c r="D110" t="str">
        <f>"84/8582"</f>
        <v>84/8582</v>
      </c>
      <c r="E110">
        <v>0.186818792251851</v>
      </c>
      <c r="F110">
        <v>0.27667363465591099</v>
      </c>
      <c r="G110">
        <v>0.22769313474075001</v>
      </c>
      <c r="H110" t="s">
        <v>493</v>
      </c>
      <c r="I110">
        <v>1</v>
      </c>
      <c r="J110" t="str">
        <f t="shared" si="5"/>
        <v/>
      </c>
    </row>
    <row r="111" spans="1:10">
      <c r="A111" t="s">
        <v>225</v>
      </c>
      <c r="B111" t="s">
        <v>226</v>
      </c>
      <c r="C111" t="str">
        <f t="shared" si="6"/>
        <v>1/21</v>
      </c>
      <c r="D111" t="str">
        <f>"85/8582"</f>
        <v>85/8582</v>
      </c>
      <c r="E111">
        <v>0.188828301002465</v>
      </c>
      <c r="F111">
        <v>0.27667363465591099</v>
      </c>
      <c r="G111">
        <v>0.22769313474075001</v>
      </c>
      <c r="H111" t="s">
        <v>493</v>
      </c>
      <c r="I111">
        <v>1</v>
      </c>
      <c r="J111" t="str">
        <f t="shared" si="5"/>
        <v/>
      </c>
    </row>
    <row r="112" spans="1:10">
      <c r="A112" t="s">
        <v>561</v>
      </c>
      <c r="B112" t="s">
        <v>562</v>
      </c>
      <c r="C112" t="str">
        <f t="shared" si="6"/>
        <v>1/21</v>
      </c>
      <c r="D112" t="str">
        <f>"85/8582"</f>
        <v>85/8582</v>
      </c>
      <c r="E112">
        <v>0.188828301002465</v>
      </c>
      <c r="F112">
        <v>0.27667363465591099</v>
      </c>
      <c r="G112">
        <v>0.22769313474075001</v>
      </c>
      <c r="H112" t="s">
        <v>1144</v>
      </c>
      <c r="I112">
        <v>1</v>
      </c>
      <c r="J112" t="str">
        <f t="shared" si="5"/>
        <v/>
      </c>
    </row>
    <row r="113" spans="1:10">
      <c r="A113" t="s">
        <v>227</v>
      </c>
      <c r="B113" t="s">
        <v>228</v>
      </c>
      <c r="C113" t="str">
        <f t="shared" si="6"/>
        <v>1/21</v>
      </c>
      <c r="D113" t="str">
        <f>"85/8582"</f>
        <v>85/8582</v>
      </c>
      <c r="E113">
        <v>0.188828301002465</v>
      </c>
      <c r="F113">
        <v>0.27667363465591099</v>
      </c>
      <c r="G113">
        <v>0.22769313474075001</v>
      </c>
      <c r="H113" t="s">
        <v>1144</v>
      </c>
      <c r="I113">
        <v>1</v>
      </c>
      <c r="J113" t="str">
        <f t="shared" si="5"/>
        <v/>
      </c>
    </row>
    <row r="114" spans="1:10">
      <c r="A114" t="s">
        <v>563</v>
      </c>
      <c r="B114" t="s">
        <v>564</v>
      </c>
      <c r="C114" t="str">
        <f t="shared" si="6"/>
        <v>1/21</v>
      </c>
      <c r="D114" t="str">
        <f>"87/8582"</f>
        <v>87/8582</v>
      </c>
      <c r="E114">
        <v>0.192833139305635</v>
      </c>
      <c r="F114">
        <v>0.27667363465591099</v>
      </c>
      <c r="G114">
        <v>0.22769313474075001</v>
      </c>
      <c r="H114" t="s">
        <v>1144</v>
      </c>
      <c r="I114">
        <v>1</v>
      </c>
      <c r="J114" t="str">
        <f t="shared" si="5"/>
        <v/>
      </c>
    </row>
    <row r="115" spans="1:10">
      <c r="A115" t="s">
        <v>565</v>
      </c>
      <c r="B115" t="s">
        <v>566</v>
      </c>
      <c r="C115" t="str">
        <f t="shared" si="6"/>
        <v>1/21</v>
      </c>
      <c r="D115" t="str">
        <f>"87/8582"</f>
        <v>87/8582</v>
      </c>
      <c r="E115">
        <v>0.192833139305635</v>
      </c>
      <c r="F115">
        <v>0.27667363465591099</v>
      </c>
      <c r="G115">
        <v>0.22769313474075001</v>
      </c>
      <c r="H115" t="s">
        <v>1144</v>
      </c>
      <c r="I115">
        <v>1</v>
      </c>
      <c r="J115" t="str">
        <f t="shared" si="5"/>
        <v/>
      </c>
    </row>
    <row r="116" spans="1:10">
      <c r="A116" t="s">
        <v>567</v>
      </c>
      <c r="B116" t="s">
        <v>568</v>
      </c>
      <c r="C116" t="str">
        <f t="shared" si="6"/>
        <v>1/21</v>
      </c>
      <c r="D116" t="str">
        <f>"87/8582"</f>
        <v>87/8582</v>
      </c>
      <c r="E116">
        <v>0.192833139305635</v>
      </c>
      <c r="F116">
        <v>0.27667363465591099</v>
      </c>
      <c r="G116">
        <v>0.22769313474075001</v>
      </c>
      <c r="H116" t="s">
        <v>1144</v>
      </c>
      <c r="I116">
        <v>1</v>
      </c>
      <c r="J116" t="str">
        <f t="shared" si="5"/>
        <v/>
      </c>
    </row>
    <row r="117" spans="1:10">
      <c r="A117" t="s">
        <v>229</v>
      </c>
      <c r="B117" t="s">
        <v>230</v>
      </c>
      <c r="C117" t="str">
        <f t="shared" si="6"/>
        <v>1/21</v>
      </c>
      <c r="D117" t="str">
        <f>"89/8582"</f>
        <v>89/8582</v>
      </c>
      <c r="E117">
        <v>0.196819142417724</v>
      </c>
      <c r="F117">
        <v>0.27995826292176301</v>
      </c>
      <c r="G117">
        <v>0.230396273792073</v>
      </c>
      <c r="H117" t="s">
        <v>493</v>
      </c>
      <c r="I117">
        <v>1</v>
      </c>
      <c r="J117" t="str">
        <f t="shared" si="5"/>
        <v/>
      </c>
    </row>
    <row r="118" spans="1:10">
      <c r="A118" t="s">
        <v>584</v>
      </c>
      <c r="B118" t="s">
        <v>585</v>
      </c>
      <c r="C118" t="str">
        <f t="shared" si="6"/>
        <v>1/21</v>
      </c>
      <c r="D118" t="str">
        <f>"90/8582"</f>
        <v>90/8582</v>
      </c>
      <c r="E118">
        <v>0.19880510709560301</v>
      </c>
      <c r="F118">
        <v>0.280366176673287</v>
      </c>
      <c r="G118">
        <v>0.23073197314739399</v>
      </c>
      <c r="H118" t="s">
        <v>1144</v>
      </c>
      <c r="I118">
        <v>1</v>
      </c>
      <c r="J118" t="str">
        <f t="shared" si="5"/>
        <v/>
      </c>
    </row>
    <row r="119" spans="1:10">
      <c r="A119" t="s">
        <v>589</v>
      </c>
      <c r="B119" t="s">
        <v>590</v>
      </c>
      <c r="C119" t="str">
        <f t="shared" si="6"/>
        <v>1/21</v>
      </c>
      <c r="D119" t="str">
        <f>"91/8582"</f>
        <v>91/8582</v>
      </c>
      <c r="E119">
        <v>0.20078639451329</v>
      </c>
      <c r="F119">
        <v>0.28076063639570198</v>
      </c>
      <c r="G119">
        <v>0.23105660028737199</v>
      </c>
      <c r="H119" t="s">
        <v>1144</v>
      </c>
      <c r="I119">
        <v>1</v>
      </c>
      <c r="J119" t="str">
        <f t="shared" si="5"/>
        <v/>
      </c>
    </row>
    <row r="120" spans="1:10">
      <c r="A120" t="s">
        <v>231</v>
      </c>
      <c r="B120" t="s">
        <v>232</v>
      </c>
      <c r="C120" t="str">
        <f t="shared" si="6"/>
        <v>1/21</v>
      </c>
      <c r="D120" t="str">
        <f>"95/8582"</f>
        <v>95/8582</v>
      </c>
      <c r="E120">
        <v>0.208664980572207</v>
      </c>
      <c r="F120">
        <v>0.28691434828678503</v>
      </c>
      <c r="G120">
        <v>0.23612089906855099</v>
      </c>
      <c r="H120" t="s">
        <v>493</v>
      </c>
      <c r="I120">
        <v>1</v>
      </c>
      <c r="J120" t="str">
        <f t="shared" si="5"/>
        <v/>
      </c>
    </row>
    <row r="121" spans="1:10">
      <c r="A121" t="s">
        <v>233</v>
      </c>
      <c r="B121" t="s">
        <v>234</v>
      </c>
      <c r="C121" t="str">
        <f t="shared" si="6"/>
        <v>1/21</v>
      </c>
      <c r="D121" t="str">
        <f>"95/8582"</f>
        <v>95/8582</v>
      </c>
      <c r="E121">
        <v>0.208664980572207</v>
      </c>
      <c r="F121">
        <v>0.28691434828678503</v>
      </c>
      <c r="G121">
        <v>0.23612089906855099</v>
      </c>
      <c r="H121" t="s">
        <v>493</v>
      </c>
      <c r="I121">
        <v>1</v>
      </c>
      <c r="J121" t="str">
        <f t="shared" si="5"/>
        <v/>
      </c>
    </row>
    <row r="122" spans="1:10">
      <c r="A122" t="s">
        <v>620</v>
      </c>
      <c r="B122" t="s">
        <v>621</v>
      </c>
      <c r="C122" t="str">
        <f t="shared" si="6"/>
        <v>1/21</v>
      </c>
      <c r="D122" t="str">
        <f>"96/8582"</f>
        <v>96/8582</v>
      </c>
      <c r="E122">
        <v>0.210623038237812</v>
      </c>
      <c r="F122">
        <v>0.28721323396065201</v>
      </c>
      <c r="G122">
        <v>0.23636687196761799</v>
      </c>
      <c r="H122" t="s">
        <v>1144</v>
      </c>
      <c r="I122">
        <v>1</v>
      </c>
      <c r="J122" t="str">
        <f t="shared" si="5"/>
        <v/>
      </c>
    </row>
    <row r="123" spans="1:10">
      <c r="A123" t="s">
        <v>622</v>
      </c>
      <c r="B123" t="s">
        <v>623</v>
      </c>
      <c r="C123" t="str">
        <f t="shared" si="6"/>
        <v>1/21</v>
      </c>
      <c r="D123" t="str">
        <f>"97/8582"</f>
        <v>97/8582</v>
      </c>
      <c r="E123">
        <v>0.21257648110806901</v>
      </c>
      <c r="F123">
        <v>0.28750097854779799</v>
      </c>
      <c r="G123">
        <v>0.23660367612546099</v>
      </c>
      <c r="H123" t="s">
        <v>1144</v>
      </c>
      <c r="I123">
        <v>1</v>
      </c>
      <c r="J123" t="str">
        <f t="shared" si="5"/>
        <v/>
      </c>
    </row>
    <row r="124" spans="1:10">
      <c r="A124" t="s">
        <v>631</v>
      </c>
      <c r="B124" t="s">
        <v>632</v>
      </c>
      <c r="C124" t="str">
        <f t="shared" si="6"/>
        <v>1/21</v>
      </c>
      <c r="D124" t="str">
        <f>"99/8582"</f>
        <v>99/8582</v>
      </c>
      <c r="E124">
        <v>0.216469563775263</v>
      </c>
      <c r="F124">
        <v>0.29038600018632899</v>
      </c>
      <c r="G124">
        <v>0.238977952306452</v>
      </c>
      <c r="H124" t="s">
        <v>1144</v>
      </c>
      <c r="I124">
        <v>1</v>
      </c>
      <c r="J124" t="str">
        <f t="shared" si="5"/>
        <v/>
      </c>
    </row>
    <row r="125" spans="1:10">
      <c r="A125" t="s">
        <v>639</v>
      </c>
      <c r="B125" t="s">
        <v>640</v>
      </c>
      <c r="C125" t="str">
        <f t="shared" si="6"/>
        <v>1/21</v>
      </c>
      <c r="D125" t="str">
        <f>"100/8582"</f>
        <v>100/8582</v>
      </c>
      <c r="E125">
        <v>0.21840922417379099</v>
      </c>
      <c r="F125">
        <v>0.29062517732802901</v>
      </c>
      <c r="G125">
        <v>0.23917478708335399</v>
      </c>
      <c r="H125" t="s">
        <v>1144</v>
      </c>
      <c r="I125">
        <v>1</v>
      </c>
      <c r="J125" t="str">
        <f t="shared" si="5"/>
        <v/>
      </c>
    </row>
    <row r="126" spans="1:10">
      <c r="A126" t="s">
        <v>647</v>
      </c>
      <c r="B126" t="s">
        <v>648</v>
      </c>
      <c r="C126" t="str">
        <f t="shared" si="6"/>
        <v>1/21</v>
      </c>
      <c r="D126" t="str">
        <f>"102/8582"</f>
        <v>102/8582</v>
      </c>
      <c r="E126">
        <v>0.222274834440855</v>
      </c>
      <c r="F126">
        <v>0.29128451014736401</v>
      </c>
      <c r="G126">
        <v>0.23971739591075</v>
      </c>
      <c r="H126" t="s">
        <v>1144</v>
      </c>
      <c r="I126">
        <v>1</v>
      </c>
      <c r="J126" t="str">
        <f t="shared" si="5"/>
        <v/>
      </c>
    </row>
    <row r="127" spans="1:10">
      <c r="A127" t="s">
        <v>879</v>
      </c>
      <c r="B127" t="s">
        <v>880</v>
      </c>
      <c r="C127" t="str">
        <f t="shared" si="6"/>
        <v>1/21</v>
      </c>
      <c r="D127" t="str">
        <f>"103/8582"</f>
        <v>103/8582</v>
      </c>
      <c r="E127">
        <v>0.22420080478009299</v>
      </c>
      <c r="F127">
        <v>0.29128451014736401</v>
      </c>
      <c r="G127">
        <v>0.23971739591075</v>
      </c>
      <c r="H127" t="s">
        <v>1145</v>
      </c>
      <c r="I127">
        <v>1</v>
      </c>
      <c r="J127" t="str">
        <f t="shared" si="5"/>
        <v/>
      </c>
    </row>
    <row r="128" spans="1:10">
      <c r="A128" t="s">
        <v>656</v>
      </c>
      <c r="B128" t="s">
        <v>657</v>
      </c>
      <c r="C128" t="str">
        <f t="shared" si="6"/>
        <v>1/21</v>
      </c>
      <c r="D128" t="str">
        <f>"103/8582"</f>
        <v>103/8582</v>
      </c>
      <c r="E128">
        <v>0.22420080478009299</v>
      </c>
      <c r="F128">
        <v>0.29128451014736401</v>
      </c>
      <c r="G128">
        <v>0.23971739591075</v>
      </c>
      <c r="H128" t="s">
        <v>1144</v>
      </c>
      <c r="I128">
        <v>1</v>
      </c>
      <c r="J128" t="str">
        <f t="shared" si="5"/>
        <v/>
      </c>
    </row>
    <row r="129" spans="1:10">
      <c r="A129" t="s">
        <v>675</v>
      </c>
      <c r="B129" t="s">
        <v>676</v>
      </c>
      <c r="C129" t="str">
        <f t="shared" si="6"/>
        <v>1/21</v>
      </c>
      <c r="D129" t="str">
        <f>"108/8582"</f>
        <v>108/8582</v>
      </c>
      <c r="E129">
        <v>0.23376271599551801</v>
      </c>
      <c r="F129">
        <v>0.30133475108797197</v>
      </c>
      <c r="G129">
        <v>0.24798840759392901</v>
      </c>
      <c r="H129" t="s">
        <v>1144</v>
      </c>
      <c r="I129">
        <v>1</v>
      </c>
      <c r="J129" t="str">
        <f t="shared" si="5"/>
        <v/>
      </c>
    </row>
    <row r="130" spans="1:10">
      <c r="A130" t="s">
        <v>243</v>
      </c>
      <c r="B130" t="s">
        <v>244</v>
      </c>
      <c r="C130" t="str">
        <f t="shared" si="6"/>
        <v>1/21</v>
      </c>
      <c r="D130" t="str">
        <f>"110/8582"</f>
        <v>110/8582</v>
      </c>
      <c r="E130">
        <v>0.23755596406535301</v>
      </c>
      <c r="F130">
        <v>0.301592132531941</v>
      </c>
      <c r="G130">
        <v>0.24820022390188401</v>
      </c>
      <c r="H130" t="s">
        <v>1141</v>
      </c>
      <c r="I130">
        <v>1</v>
      </c>
      <c r="J130" t="str">
        <f t="shared" ref="J130:J166" si="7">IF(F130&lt;0.05,"*","")</f>
        <v/>
      </c>
    </row>
    <row r="131" spans="1:10">
      <c r="A131" t="s">
        <v>246</v>
      </c>
      <c r="B131" t="s">
        <v>247</v>
      </c>
      <c r="C131" t="str">
        <f t="shared" si="6"/>
        <v>1/21</v>
      </c>
      <c r="D131" t="str">
        <f>"111/8582"</f>
        <v>111/8582</v>
      </c>
      <c r="E131">
        <v>0.239445874919298</v>
      </c>
      <c r="F131">
        <v>0.301592132531941</v>
      </c>
      <c r="G131">
        <v>0.24820022390188401</v>
      </c>
      <c r="H131" t="s">
        <v>493</v>
      </c>
      <c r="I131">
        <v>1</v>
      </c>
      <c r="J131" t="str">
        <f t="shared" si="7"/>
        <v/>
      </c>
    </row>
    <row r="132" spans="1:10">
      <c r="A132" t="s">
        <v>687</v>
      </c>
      <c r="B132" t="s">
        <v>688</v>
      </c>
      <c r="C132" t="str">
        <f t="shared" si="6"/>
        <v>1/21</v>
      </c>
      <c r="D132" t="str">
        <f>"111/8582"</f>
        <v>111/8582</v>
      </c>
      <c r="E132">
        <v>0.239445874919298</v>
      </c>
      <c r="F132">
        <v>0.301592132531941</v>
      </c>
      <c r="G132">
        <v>0.24820022390188401</v>
      </c>
      <c r="H132" t="s">
        <v>1144</v>
      </c>
      <c r="I132">
        <v>1</v>
      </c>
      <c r="J132" t="str">
        <f t="shared" si="7"/>
        <v/>
      </c>
    </row>
    <row r="133" spans="1:10">
      <c r="A133" t="s">
        <v>705</v>
      </c>
      <c r="B133" t="s">
        <v>706</v>
      </c>
      <c r="C133" t="str">
        <f t="shared" si="6"/>
        <v>1/21</v>
      </c>
      <c r="D133" t="str">
        <f>"116/8582"</f>
        <v>116/8582</v>
      </c>
      <c r="E133">
        <v>0.24882869796846199</v>
      </c>
      <c r="F133">
        <v>0.31103587246057701</v>
      </c>
      <c r="G133">
        <v>0.25597210556564298</v>
      </c>
      <c r="H133" t="s">
        <v>1144</v>
      </c>
      <c r="I133">
        <v>1</v>
      </c>
      <c r="J133" t="str">
        <f t="shared" si="7"/>
        <v/>
      </c>
    </row>
    <row r="134" spans="1:10">
      <c r="A134" t="s">
        <v>707</v>
      </c>
      <c r="B134" t="s">
        <v>708</v>
      </c>
      <c r="C134" t="str">
        <f t="shared" si="6"/>
        <v>1/21</v>
      </c>
      <c r="D134" t="str">
        <f>"118/8582"</f>
        <v>118/8582</v>
      </c>
      <c r="E134">
        <v>0.25255087190187903</v>
      </c>
      <c r="F134">
        <v>0.31331499145721903</v>
      </c>
      <c r="G134">
        <v>0.25784774416574902</v>
      </c>
      <c r="H134" t="s">
        <v>1144</v>
      </c>
      <c r="I134">
        <v>1</v>
      </c>
      <c r="J134" t="str">
        <f t="shared" si="7"/>
        <v/>
      </c>
    </row>
    <row r="135" spans="1:10">
      <c r="A135" t="s">
        <v>711</v>
      </c>
      <c r="B135" t="s">
        <v>712</v>
      </c>
      <c r="C135" t="str">
        <f t="shared" si="6"/>
        <v>1/21</v>
      </c>
      <c r="D135" t="str">
        <f>"123/8582"</f>
        <v>123/8582</v>
      </c>
      <c r="E135">
        <v>0.26177961102740599</v>
      </c>
      <c r="F135">
        <v>0.322192798417751</v>
      </c>
      <c r="G135">
        <v>0.26515388195145101</v>
      </c>
      <c r="H135" t="s">
        <v>1144</v>
      </c>
      <c r="I135">
        <v>1</v>
      </c>
      <c r="J135" t="str">
        <f t="shared" si="7"/>
        <v/>
      </c>
    </row>
    <row r="136" spans="1:10">
      <c r="A136" t="s">
        <v>737</v>
      </c>
      <c r="B136" t="s">
        <v>738</v>
      </c>
      <c r="C136" t="str">
        <f t="shared" si="6"/>
        <v>1/21</v>
      </c>
      <c r="D136" t="str">
        <f>"124/8582"</f>
        <v>124/8582</v>
      </c>
      <c r="E136">
        <v>0.26361228961452299</v>
      </c>
      <c r="F136">
        <v>0.322192798417751</v>
      </c>
      <c r="G136">
        <v>0.26515388195145101</v>
      </c>
      <c r="H136" t="s">
        <v>1144</v>
      </c>
      <c r="I136">
        <v>1</v>
      </c>
      <c r="J136" t="str">
        <f t="shared" si="7"/>
        <v/>
      </c>
    </row>
    <row r="137" spans="1:10">
      <c r="A137" t="s">
        <v>742</v>
      </c>
      <c r="B137" t="s">
        <v>743</v>
      </c>
      <c r="C137" t="str">
        <f t="shared" si="6"/>
        <v>1/21</v>
      </c>
      <c r="D137" t="str">
        <f>"127/8582"</f>
        <v>127/8582</v>
      </c>
      <c r="E137">
        <v>0.26908436271172798</v>
      </c>
      <c r="F137">
        <v>0.32646264593702301</v>
      </c>
      <c r="G137">
        <v>0.268667823450564</v>
      </c>
      <c r="H137" t="s">
        <v>1144</v>
      </c>
      <c r="I137">
        <v>1</v>
      </c>
      <c r="J137" t="str">
        <f t="shared" si="7"/>
        <v/>
      </c>
    </row>
    <row r="138" spans="1:10">
      <c r="A138" t="s">
        <v>766</v>
      </c>
      <c r="B138" t="s">
        <v>767</v>
      </c>
      <c r="C138" t="str">
        <f t="shared" ref="C138:C166" si="8">"1/21"</f>
        <v>1/21</v>
      </c>
      <c r="D138" t="str">
        <f>"135/8582"</f>
        <v>135/8582</v>
      </c>
      <c r="E138">
        <v>0.28348786832626599</v>
      </c>
      <c r="F138">
        <v>0.34142699469951698</v>
      </c>
      <c r="G138">
        <v>0.28098298128381299</v>
      </c>
      <c r="H138" t="s">
        <v>539</v>
      </c>
      <c r="I138">
        <v>1</v>
      </c>
      <c r="J138" t="str">
        <f t="shared" si="7"/>
        <v/>
      </c>
    </row>
    <row r="139" spans="1:10">
      <c r="A139" t="s">
        <v>255</v>
      </c>
      <c r="B139" t="s">
        <v>256</v>
      </c>
      <c r="C139" t="str">
        <f t="shared" si="8"/>
        <v>1/21</v>
      </c>
      <c r="D139" t="str">
        <f>"139/8582"</f>
        <v>139/8582</v>
      </c>
      <c r="E139">
        <v>0.290587851352133</v>
      </c>
      <c r="F139">
        <v>0.34744199618189903</v>
      </c>
      <c r="G139">
        <v>0.28593312604443299</v>
      </c>
      <c r="H139" t="s">
        <v>493</v>
      </c>
      <c r="I139">
        <v>1</v>
      </c>
      <c r="J139" t="str">
        <f t="shared" si="7"/>
        <v/>
      </c>
    </row>
    <row r="140" spans="1:10">
      <c r="A140" t="s">
        <v>792</v>
      </c>
      <c r="B140" t="s">
        <v>793</v>
      </c>
      <c r="C140" t="str">
        <f t="shared" si="8"/>
        <v>1/21</v>
      </c>
      <c r="D140" t="str">
        <f>"143/8582"</f>
        <v>143/8582</v>
      </c>
      <c r="E140">
        <v>0.29762079855968399</v>
      </c>
      <c r="F140">
        <v>0.35329087598811398</v>
      </c>
      <c r="G140">
        <v>0.290746558229453</v>
      </c>
      <c r="H140" t="s">
        <v>1144</v>
      </c>
      <c r="I140">
        <v>1</v>
      </c>
      <c r="J140" t="str">
        <f t="shared" si="7"/>
        <v/>
      </c>
    </row>
    <row r="141" spans="1:10">
      <c r="A141" t="s">
        <v>808</v>
      </c>
      <c r="B141" t="s">
        <v>809</v>
      </c>
      <c r="C141" t="str">
        <f t="shared" si="8"/>
        <v>1/21</v>
      </c>
      <c r="D141" t="str">
        <f>"150/8582"</f>
        <v>150/8582</v>
      </c>
      <c r="E141">
        <v>0.30976895775468999</v>
      </c>
      <c r="F141">
        <v>0.36508484306802702</v>
      </c>
      <c r="G141">
        <v>0.30045259812296998</v>
      </c>
      <c r="H141" t="s">
        <v>1144</v>
      </c>
      <c r="I141">
        <v>1</v>
      </c>
      <c r="J141" t="str">
        <f t="shared" si="7"/>
        <v/>
      </c>
    </row>
    <row r="142" spans="1:10">
      <c r="A142" t="s">
        <v>819</v>
      </c>
      <c r="B142" t="s">
        <v>820</v>
      </c>
      <c r="C142" t="str">
        <f t="shared" si="8"/>
        <v>1/21</v>
      </c>
      <c r="D142" t="str">
        <f>"158/8582"</f>
        <v>158/8582</v>
      </c>
      <c r="E142">
        <v>0.32340752192017702</v>
      </c>
      <c r="F142">
        <v>0.37775028431904401</v>
      </c>
      <c r="G142">
        <v>0.31087583207117497</v>
      </c>
      <c r="H142" t="s">
        <v>1144</v>
      </c>
      <c r="I142">
        <v>1</v>
      </c>
      <c r="J142" t="str">
        <f t="shared" si="7"/>
        <v/>
      </c>
    </row>
    <row r="143" spans="1:10">
      <c r="A143" t="s">
        <v>826</v>
      </c>
      <c r="B143" t="s">
        <v>827</v>
      </c>
      <c r="C143" t="str">
        <f t="shared" si="8"/>
        <v>1/21</v>
      </c>
      <c r="D143" t="str">
        <f>"159/8582"</f>
        <v>159/8582</v>
      </c>
      <c r="E143">
        <v>0.32509418408063201</v>
      </c>
      <c r="F143">
        <v>0.37775028431904401</v>
      </c>
      <c r="G143">
        <v>0.31087583207117497</v>
      </c>
      <c r="H143" t="s">
        <v>1144</v>
      </c>
      <c r="I143">
        <v>1</v>
      </c>
      <c r="J143" t="str">
        <f t="shared" si="7"/>
        <v/>
      </c>
    </row>
    <row r="144" spans="1:10">
      <c r="A144" t="s">
        <v>87</v>
      </c>
      <c r="B144" t="s">
        <v>88</v>
      </c>
      <c r="C144" t="str">
        <f t="shared" si="8"/>
        <v>1/21</v>
      </c>
      <c r="D144" t="str">
        <f>"169/8582"</f>
        <v>169/8582</v>
      </c>
      <c r="E144">
        <v>0.341742020802771</v>
      </c>
      <c r="F144">
        <v>0.39431771631089002</v>
      </c>
      <c r="G144">
        <v>0.32451027371039698</v>
      </c>
      <c r="H144" t="s">
        <v>1141</v>
      </c>
      <c r="I144">
        <v>1</v>
      </c>
      <c r="J144" t="str">
        <f t="shared" si="7"/>
        <v/>
      </c>
    </row>
    <row r="145" spans="1:10">
      <c r="A145" t="s">
        <v>658</v>
      </c>
      <c r="B145" t="s">
        <v>659</v>
      </c>
      <c r="C145" t="str">
        <f t="shared" si="8"/>
        <v>1/21</v>
      </c>
      <c r="D145" t="str">
        <f>"175/8582"</f>
        <v>175/8582</v>
      </c>
      <c r="E145">
        <v>0.35154221082197801</v>
      </c>
      <c r="F145">
        <v>0.40280878323351599</v>
      </c>
      <c r="G145">
        <v>0.331498137397917</v>
      </c>
      <c r="H145" t="s">
        <v>1144</v>
      </c>
      <c r="I145">
        <v>1</v>
      </c>
      <c r="J145" t="str">
        <f t="shared" si="7"/>
        <v/>
      </c>
    </row>
    <row r="146" spans="1:10">
      <c r="A146" t="s">
        <v>666</v>
      </c>
      <c r="B146" t="s">
        <v>667</v>
      </c>
      <c r="C146" t="str">
        <f t="shared" si="8"/>
        <v>1/21</v>
      </c>
      <c r="D146" t="str">
        <f>"177/8582"</f>
        <v>177/8582</v>
      </c>
      <c r="E146">
        <v>0.354777946208999</v>
      </c>
      <c r="F146">
        <v>0.403712835341275</v>
      </c>
      <c r="G146">
        <v>0.33224214200334601</v>
      </c>
      <c r="H146" t="s">
        <v>1144</v>
      </c>
      <c r="I146">
        <v>1</v>
      </c>
      <c r="J146" t="str">
        <f t="shared" si="7"/>
        <v/>
      </c>
    </row>
    <row r="147" spans="1:10">
      <c r="A147" t="s">
        <v>673</v>
      </c>
      <c r="B147" t="s">
        <v>674</v>
      </c>
      <c r="C147" t="str">
        <f t="shared" si="8"/>
        <v>1/21</v>
      </c>
      <c r="D147" t="str">
        <f>"181/8582"</f>
        <v>181/8582</v>
      </c>
      <c r="E147">
        <v>0.36120334412927202</v>
      </c>
      <c r="F147">
        <v>0.40722465330702001</v>
      </c>
      <c r="G147">
        <v>0.33513225056845702</v>
      </c>
      <c r="H147" t="s">
        <v>1144</v>
      </c>
      <c r="I147">
        <v>1</v>
      </c>
      <c r="J147" t="str">
        <f t="shared" si="7"/>
        <v/>
      </c>
    </row>
    <row r="148" spans="1:10">
      <c r="A148" t="s">
        <v>682</v>
      </c>
      <c r="B148" t="s">
        <v>683</v>
      </c>
      <c r="C148" t="str">
        <f t="shared" si="8"/>
        <v>1/21</v>
      </c>
      <c r="D148" t="str">
        <f>"182/8582"</f>
        <v>182/8582</v>
      </c>
      <c r="E148">
        <v>0.36280014567352697</v>
      </c>
      <c r="F148">
        <v>0.40722465330702001</v>
      </c>
      <c r="G148">
        <v>0.33513225056845702</v>
      </c>
      <c r="H148" t="s">
        <v>1144</v>
      </c>
      <c r="I148">
        <v>1</v>
      </c>
      <c r="J148" t="str">
        <f t="shared" si="7"/>
        <v/>
      </c>
    </row>
    <row r="149" spans="1:10">
      <c r="A149" t="s">
        <v>864</v>
      </c>
      <c r="B149" t="s">
        <v>865</v>
      </c>
      <c r="C149" t="str">
        <f t="shared" si="8"/>
        <v>1/21</v>
      </c>
      <c r="D149" t="str">
        <f>"190/8582"</f>
        <v>190/8582</v>
      </c>
      <c r="E149">
        <v>0.37543840945437001</v>
      </c>
      <c r="F149">
        <v>0.41856309162142602</v>
      </c>
      <c r="G149">
        <v>0.34446340554490501</v>
      </c>
      <c r="H149" t="s">
        <v>1144</v>
      </c>
      <c r="I149">
        <v>1</v>
      </c>
      <c r="J149" t="str">
        <f t="shared" si="7"/>
        <v/>
      </c>
    </row>
    <row r="150" spans="1:10">
      <c r="A150" t="s">
        <v>758</v>
      </c>
      <c r="B150" t="s">
        <v>759</v>
      </c>
      <c r="C150" t="str">
        <f t="shared" si="8"/>
        <v>1/21</v>
      </c>
      <c r="D150" t="str">
        <f>"218/8582"</f>
        <v>218/8582</v>
      </c>
      <c r="E150">
        <v>0.417818555360012</v>
      </c>
      <c r="F150">
        <v>0.45672270938335202</v>
      </c>
      <c r="G150">
        <v>0.37586749288964799</v>
      </c>
      <c r="H150" t="s">
        <v>996</v>
      </c>
      <c r="I150">
        <v>1</v>
      </c>
      <c r="J150" t="str">
        <f t="shared" si="7"/>
        <v/>
      </c>
    </row>
    <row r="151" spans="1:10">
      <c r="A151" t="s">
        <v>761</v>
      </c>
      <c r="B151" t="s">
        <v>762</v>
      </c>
      <c r="C151" t="str">
        <f t="shared" si="8"/>
        <v>1/21</v>
      </c>
      <c r="D151" t="str">
        <f>"218/8582"</f>
        <v>218/8582</v>
      </c>
      <c r="E151">
        <v>0.417818555360012</v>
      </c>
      <c r="F151">
        <v>0.45672270938335202</v>
      </c>
      <c r="G151">
        <v>0.37586749288964799</v>
      </c>
      <c r="H151" t="s">
        <v>1144</v>
      </c>
      <c r="I151">
        <v>1</v>
      </c>
      <c r="J151" t="str">
        <f t="shared" si="7"/>
        <v/>
      </c>
    </row>
    <row r="152" spans="1:10">
      <c r="A152" t="s">
        <v>785</v>
      </c>
      <c r="B152" t="s">
        <v>786</v>
      </c>
      <c r="C152" t="str">
        <f t="shared" si="8"/>
        <v>1/21</v>
      </c>
      <c r="D152" t="str">
        <f>"219/8582"</f>
        <v>219/8582</v>
      </c>
      <c r="E152">
        <v>0.41928027347783098</v>
      </c>
      <c r="F152">
        <v>0.45672270938335202</v>
      </c>
      <c r="G152">
        <v>0.37586749288964799</v>
      </c>
      <c r="H152" t="s">
        <v>1144</v>
      </c>
      <c r="I152">
        <v>1</v>
      </c>
      <c r="J152" t="str">
        <f t="shared" si="7"/>
        <v/>
      </c>
    </row>
    <row r="153" spans="1:10">
      <c r="A153" t="s">
        <v>556</v>
      </c>
      <c r="B153" t="s">
        <v>557</v>
      </c>
      <c r="C153" t="str">
        <f t="shared" si="8"/>
        <v>1/21</v>
      </c>
      <c r="D153" t="str">
        <f>"220/8582"</f>
        <v>220/8582</v>
      </c>
      <c r="E153">
        <v>0.42073849591678503</v>
      </c>
      <c r="F153">
        <v>0.45672270938335202</v>
      </c>
      <c r="G153">
        <v>0.37586749288964799</v>
      </c>
      <c r="H153" t="s">
        <v>1144</v>
      </c>
      <c r="I153">
        <v>1</v>
      </c>
      <c r="J153" t="str">
        <f t="shared" si="7"/>
        <v/>
      </c>
    </row>
    <row r="154" spans="1:10">
      <c r="A154" t="s">
        <v>892</v>
      </c>
      <c r="B154" t="s">
        <v>893</v>
      </c>
      <c r="C154" t="str">
        <f t="shared" si="8"/>
        <v>1/21</v>
      </c>
      <c r="D154" t="str">
        <f>"229/8582"</f>
        <v>229/8582</v>
      </c>
      <c r="E154">
        <v>0.433706497257558</v>
      </c>
      <c r="F154">
        <v>0.46621092530698699</v>
      </c>
      <c r="G154">
        <v>0.38367597680766402</v>
      </c>
      <c r="H154" t="s">
        <v>1144</v>
      </c>
      <c r="I154">
        <v>1</v>
      </c>
      <c r="J154" t="str">
        <f t="shared" si="7"/>
        <v/>
      </c>
    </row>
    <row r="155" spans="1:10">
      <c r="A155" t="s">
        <v>796</v>
      </c>
      <c r="B155" t="s">
        <v>797</v>
      </c>
      <c r="C155" t="str">
        <f t="shared" si="8"/>
        <v>1/21</v>
      </c>
      <c r="D155" t="str">
        <f>"230/8582"</f>
        <v>230/8582</v>
      </c>
      <c r="E155">
        <v>0.435130196953188</v>
      </c>
      <c r="F155">
        <v>0.46621092530698699</v>
      </c>
      <c r="G155">
        <v>0.38367597680766402</v>
      </c>
      <c r="H155" t="s">
        <v>1144</v>
      </c>
      <c r="I155">
        <v>1</v>
      </c>
      <c r="J155" t="str">
        <f t="shared" si="7"/>
        <v/>
      </c>
    </row>
    <row r="156" spans="1:10">
      <c r="A156" t="s">
        <v>824</v>
      </c>
      <c r="B156" t="s">
        <v>825</v>
      </c>
      <c r="C156" t="str">
        <f t="shared" si="8"/>
        <v>1/21</v>
      </c>
      <c r="D156" t="str">
        <f>"246/8582"</f>
        <v>246/8582</v>
      </c>
      <c r="E156">
        <v>0.45745097001616403</v>
      </c>
      <c r="F156">
        <v>0.48696393582365799</v>
      </c>
      <c r="G156">
        <v>0.40075500938597702</v>
      </c>
      <c r="H156" t="s">
        <v>1144</v>
      </c>
      <c r="I156">
        <v>1</v>
      </c>
      <c r="J156" t="str">
        <f t="shared" si="7"/>
        <v/>
      </c>
    </row>
    <row r="157" spans="1:10">
      <c r="A157" t="s">
        <v>210</v>
      </c>
      <c r="B157" t="s">
        <v>211</v>
      </c>
      <c r="C157" t="str">
        <f t="shared" si="8"/>
        <v>1/21</v>
      </c>
      <c r="D157" t="str">
        <f>"249/8582"</f>
        <v>249/8582</v>
      </c>
      <c r="E157">
        <v>0.46154149715232001</v>
      </c>
      <c r="F157">
        <v>0.48816889121879897</v>
      </c>
      <c r="G157">
        <v>0.40174664731882098</v>
      </c>
      <c r="H157" t="s">
        <v>1144</v>
      </c>
      <c r="I157">
        <v>1</v>
      </c>
      <c r="J157" t="str">
        <f t="shared" si="7"/>
        <v/>
      </c>
    </row>
    <row r="158" spans="1:10">
      <c r="A158" t="s">
        <v>837</v>
      </c>
      <c r="B158" t="s">
        <v>838</v>
      </c>
      <c r="C158" t="str">
        <f t="shared" si="8"/>
        <v>1/21</v>
      </c>
      <c r="D158" t="str">
        <f>"256/8582"</f>
        <v>256/8582</v>
      </c>
      <c r="E158">
        <v>0.47097214231662199</v>
      </c>
      <c r="F158">
        <v>0.49497072281683202</v>
      </c>
      <c r="G158">
        <v>0.40734432691146</v>
      </c>
      <c r="H158" t="s">
        <v>1144</v>
      </c>
      <c r="I158">
        <v>1</v>
      </c>
      <c r="J158" t="str">
        <f t="shared" si="7"/>
        <v/>
      </c>
    </row>
    <row r="159" spans="1:10">
      <c r="A159" t="s">
        <v>215</v>
      </c>
      <c r="B159" t="s">
        <v>216</v>
      </c>
      <c r="C159" t="str">
        <f t="shared" si="8"/>
        <v>1/21</v>
      </c>
      <c r="D159" t="str">
        <f>"262/8582"</f>
        <v>262/8582</v>
      </c>
      <c r="E159">
        <v>0.47893015109662201</v>
      </c>
      <c r="F159">
        <v>0.50014857551229497</v>
      </c>
      <c r="G159">
        <v>0.41160552625892299</v>
      </c>
      <c r="H159" t="s">
        <v>1144</v>
      </c>
      <c r="I159">
        <v>1</v>
      </c>
      <c r="J159" t="str">
        <f t="shared" si="7"/>
        <v/>
      </c>
    </row>
    <row r="160" spans="1:10">
      <c r="A160" t="s">
        <v>218</v>
      </c>
      <c r="B160" t="s">
        <v>219</v>
      </c>
      <c r="C160" t="str">
        <f t="shared" si="8"/>
        <v>1/21</v>
      </c>
      <c r="D160" t="str">
        <f>"268/8582"</f>
        <v>268/8582</v>
      </c>
      <c r="E160">
        <v>0.48677406856058397</v>
      </c>
      <c r="F160">
        <v>0.50514290133645601</v>
      </c>
      <c r="G160">
        <v>0.415715689138136</v>
      </c>
      <c r="H160" t="s">
        <v>1144</v>
      </c>
      <c r="I160">
        <v>1</v>
      </c>
      <c r="J160" t="str">
        <f t="shared" si="7"/>
        <v/>
      </c>
    </row>
    <row r="161" spans="1:10">
      <c r="A161" t="s">
        <v>912</v>
      </c>
      <c r="B161" t="s">
        <v>913</v>
      </c>
      <c r="C161" t="str">
        <f t="shared" si="8"/>
        <v>1/21</v>
      </c>
      <c r="D161" t="str">
        <f>"277/8582"</f>
        <v>277/8582</v>
      </c>
      <c r="E161">
        <v>0.49832941964593302</v>
      </c>
      <c r="F161">
        <v>0.51390221400986902</v>
      </c>
      <c r="G161">
        <v>0.42292431009424603</v>
      </c>
      <c r="H161" t="s">
        <v>1144</v>
      </c>
      <c r="I161">
        <v>1</v>
      </c>
      <c r="J161" t="str">
        <f t="shared" si="7"/>
        <v/>
      </c>
    </row>
    <row r="162" spans="1:10">
      <c r="A162" t="s">
        <v>199</v>
      </c>
      <c r="B162" t="s">
        <v>200</v>
      </c>
      <c r="C162" t="str">
        <f t="shared" si="8"/>
        <v>1/21</v>
      </c>
      <c r="D162" t="str">
        <f>"291/8582"</f>
        <v>291/8582</v>
      </c>
      <c r="E162">
        <v>0.51581324510609095</v>
      </c>
      <c r="F162">
        <v>0.52862848100934801</v>
      </c>
      <c r="G162">
        <v>0.435043534610564</v>
      </c>
      <c r="H162" t="s">
        <v>1144</v>
      </c>
      <c r="I162">
        <v>1</v>
      </c>
      <c r="J162" t="str">
        <f t="shared" si="7"/>
        <v/>
      </c>
    </row>
    <row r="163" spans="1:10">
      <c r="A163" t="s">
        <v>910</v>
      </c>
      <c r="B163" t="s">
        <v>911</v>
      </c>
      <c r="C163" t="str">
        <f t="shared" si="8"/>
        <v>1/21</v>
      </c>
      <c r="D163" t="str">
        <f>"382/8582"</f>
        <v>382/8582</v>
      </c>
      <c r="E163">
        <v>0.61608391343475499</v>
      </c>
      <c r="F163">
        <v>0.62749287479465798</v>
      </c>
      <c r="G163">
        <v>0.51640561944823504</v>
      </c>
      <c r="H163" t="s">
        <v>1144</v>
      </c>
      <c r="I163">
        <v>1</v>
      </c>
      <c r="J163" t="str">
        <f t="shared" si="7"/>
        <v/>
      </c>
    </row>
    <row r="164" spans="1:10">
      <c r="A164" t="s">
        <v>739</v>
      </c>
      <c r="B164" t="s">
        <v>740</v>
      </c>
      <c r="C164" t="str">
        <f t="shared" si="8"/>
        <v>1/21</v>
      </c>
      <c r="D164" t="str">
        <f>"440/8582"</f>
        <v>440/8582</v>
      </c>
      <c r="E164">
        <v>0.66931148901077198</v>
      </c>
      <c r="F164">
        <v>0.67596069342208898</v>
      </c>
      <c r="G164">
        <v>0.55629301085454197</v>
      </c>
      <c r="H164" t="s">
        <v>1144</v>
      </c>
      <c r="I164">
        <v>1</v>
      </c>
      <c r="J164" t="str">
        <f t="shared" si="7"/>
        <v/>
      </c>
    </row>
    <row r="165" spans="1:10">
      <c r="A165" t="s">
        <v>581</v>
      </c>
      <c r="B165" t="s">
        <v>582</v>
      </c>
      <c r="C165" t="str">
        <f t="shared" si="8"/>
        <v>1/21</v>
      </c>
      <c r="D165" t="str">
        <f>"443/8582"</f>
        <v>443/8582</v>
      </c>
      <c r="E165">
        <v>0.67186396194680298</v>
      </c>
      <c r="F165">
        <v>0.67596069342208898</v>
      </c>
      <c r="G165">
        <v>0.55629301085454197</v>
      </c>
      <c r="H165" t="s">
        <v>1144</v>
      </c>
      <c r="I165">
        <v>1</v>
      </c>
      <c r="J165" t="str">
        <f t="shared" si="7"/>
        <v/>
      </c>
    </row>
    <row r="166" spans="1:10">
      <c r="A166" t="s">
        <v>933</v>
      </c>
      <c r="B166" t="s">
        <v>934</v>
      </c>
      <c r="C166" t="str">
        <f t="shared" si="8"/>
        <v>1/21</v>
      </c>
      <c r="D166" t="str">
        <f>"498/8582"</f>
        <v>498/8582</v>
      </c>
      <c r="E166">
        <v>0.71546352466501695</v>
      </c>
      <c r="F166">
        <v>0.71546352466501695</v>
      </c>
      <c r="G166">
        <v>0.58880251790613802</v>
      </c>
      <c r="H166" t="s">
        <v>1144</v>
      </c>
      <c r="I166">
        <v>1</v>
      </c>
      <c r="J166" t="str">
        <f t="shared" si="7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E66985604E9146958C280E9103A4B1" ma:contentTypeVersion="19" ma:contentTypeDescription="Create a new document." ma:contentTypeScope="" ma:versionID="1b33160dde209fe3159354a851003340">
  <xsd:schema xmlns:xsd="http://www.w3.org/2001/XMLSchema" xmlns:xs="http://www.w3.org/2001/XMLSchema" xmlns:p="http://schemas.microsoft.com/office/2006/metadata/properties" xmlns:ns2="b8c2ec98-f2ba-41ec-8222-c13b80234686" xmlns:ns3="b0276a41-4a22-473b-93b9-36c6ca9ea342" targetNamespace="http://schemas.microsoft.com/office/2006/metadata/properties" ma:root="true" ma:fieldsID="df11194da1602d65b9ae8a4f48858647" ns2:_="" ns3:_="">
    <xsd:import namespace="b8c2ec98-f2ba-41ec-8222-c13b80234686"/>
    <xsd:import namespace="b0276a41-4a22-473b-93b9-36c6ca9ea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2ec98-f2ba-41ec-8222-c13b802346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34d398b-60ba-4ad0-a6da-da1ce693b8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276a41-4a22-473b-93b9-36c6ca9ea34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3f84530-06f9-4ac7-8f1f-46883498829a}" ma:internalName="TaxCatchAll" ma:showField="CatchAllData" ma:web="b0276a41-4a22-473b-93b9-36c6ca9ea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c2ec98-f2ba-41ec-8222-c13b80234686">
      <Terms xmlns="http://schemas.microsoft.com/office/infopath/2007/PartnerControls"/>
    </lcf76f155ced4ddcb4097134ff3c332f>
    <TaxCatchAll xmlns="b0276a41-4a22-473b-93b9-36c6ca9ea34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44A3F4-8440-49D5-B3F4-8710A3CD77A1}"/>
</file>

<file path=customXml/itemProps2.xml><?xml version="1.0" encoding="utf-8"?>
<ds:datastoreItem xmlns:ds="http://schemas.openxmlformats.org/officeDocument/2006/customXml" ds:itemID="{82A9E82C-0D66-45A3-B9DC-CA6FF8E52550}"/>
</file>

<file path=customXml/itemProps3.xml><?xml version="1.0" encoding="utf-8"?>
<ds:datastoreItem xmlns:ds="http://schemas.openxmlformats.org/officeDocument/2006/customXml" ds:itemID="{4588C58A-4B26-44AF-90CA-49D83AE803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Bastien Hervé</cp:lastModifiedBy>
  <cp:revision/>
  <dcterms:created xsi:type="dcterms:W3CDTF">2025-09-18T08:01:53Z</dcterms:created>
  <dcterms:modified xsi:type="dcterms:W3CDTF">2025-09-18T08:03:48Z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0x0101009AE66985604E9146958C280E9103A4B1</vt:lpwstr>
  </property>
  <property fmtid="{D5CDD505-2E9C-101B-9397-08002B2CF9AE}" pid="3" name="MediaServiceImageTags">
    <vt:lpwstr/>
  </property>
</Properties>
</file>