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/>
  <mc:AlternateContent xmlns:mc="http://schemas.openxmlformats.org/markup-compatibility/2006">
    <mc:Choice Requires="x15">
      <x15ac:absPath xmlns:x15ac="http://schemas.microsoft.com/office/spreadsheetml/2010/11/ac" url="https://charitede-my.sharepoint.com/personal/julian_heuberger_charite_de/Documents/Ifng Paper/Revision/For resubmission/"/>
    </mc:Choice>
  </mc:AlternateContent>
  <xr:revisionPtr revIDLastSave="66" documentId="13_ncr:1_{63410EB0-5FC9-0846-AE5E-A890F999F0BC}" xr6:coauthVersionLast="47" xr6:coauthVersionMax="47" xr10:uidLastSave="{CE120A89-1B62-2A4B-9BEA-5A87DB902C9D}"/>
  <bookViews>
    <workbookView xWindow="8740" yWindow="3280" windowWidth="25460" windowHeight="11640" firstSheet="42" activeTab="54" xr2:uid="{3DDF9853-382B-CE45-9C1C-516DFDDDCC67}"/>
  </bookViews>
  <sheets>
    <sheet name="Fig 1c" sheetId="1" r:id="rId1"/>
    <sheet name="Fig 1d" sheetId="2" r:id="rId2"/>
    <sheet name="Fig 1f " sheetId="4" r:id="rId3"/>
    <sheet name="Fig 1j" sheetId="5" r:id="rId4"/>
    <sheet name="Fig 2a" sheetId="6" r:id="rId5"/>
    <sheet name="Fig 2c" sheetId="7" r:id="rId6"/>
    <sheet name="Fig 2d" sheetId="8" r:id="rId7"/>
    <sheet name="Fig 2e" sheetId="9" r:id="rId8"/>
    <sheet name="Fig 2g" sheetId="10" r:id="rId9"/>
    <sheet name="Fig 2h" sheetId="11" r:id="rId10"/>
    <sheet name="Fig2j" sheetId="12" r:id="rId11"/>
    <sheet name="Fig 3a" sheetId="13" r:id="rId12"/>
    <sheet name="Fig 3b" sheetId="14" r:id="rId13"/>
    <sheet name="Fig 3f" sheetId="15" r:id="rId14"/>
    <sheet name="Fig 4a" sheetId="16" r:id="rId15"/>
    <sheet name="Fig 4b" sheetId="17" r:id="rId16"/>
    <sheet name="Fig 4d" sheetId="18" r:id="rId17"/>
    <sheet name="Fig 4f" sheetId="19" r:id="rId18"/>
    <sheet name="Fig 5a" sheetId="20" r:id="rId19"/>
    <sheet name="Fig 5e" sheetId="21" r:id="rId20"/>
    <sheet name="Fig 5f" sheetId="22" r:id="rId21"/>
    <sheet name="Fig 5g" sheetId="23" r:id="rId22"/>
    <sheet name="Fig 5i" sheetId="24" r:id="rId23"/>
    <sheet name="Fig 5j" sheetId="25" r:id="rId24"/>
    <sheet name="Fig 6a" sheetId="26" r:id="rId25"/>
    <sheet name="Fig 6c" sheetId="27" r:id="rId26"/>
    <sheet name="Fig 6d" sheetId="28" r:id="rId27"/>
    <sheet name="Fig 6e" sheetId="29" r:id="rId28"/>
    <sheet name="Fig 6f" sheetId="30" r:id="rId29"/>
    <sheet name="Fig 6g" sheetId="31" r:id="rId30"/>
    <sheet name="Fig 6h" sheetId="32" r:id="rId31"/>
    <sheet name="Fig 6i" sheetId="33" r:id="rId32"/>
    <sheet name="S. Fig 1a" sheetId="35" r:id="rId33"/>
    <sheet name="S. Fig 1b" sheetId="36" r:id="rId34"/>
    <sheet name="S. Fig 1d" sheetId="34" r:id="rId35"/>
    <sheet name="S. Fig 1g" sheetId="37" r:id="rId36"/>
    <sheet name="S. Fig 1h" sheetId="38" r:id="rId37"/>
    <sheet name="S. Fig 1i" sheetId="39" r:id="rId38"/>
    <sheet name="S. Fig 2c" sheetId="40" r:id="rId39"/>
    <sheet name="S. Fig 2d" sheetId="41" r:id="rId40"/>
    <sheet name="S. Fig 2e" sheetId="42" r:id="rId41"/>
    <sheet name="S. Fig 2i" sheetId="43" r:id="rId42"/>
    <sheet name="S. Fig 2j" sheetId="44" r:id="rId43"/>
    <sheet name="S. Fig 3d" sheetId="45" r:id="rId44"/>
    <sheet name="S. Fig 4b" sheetId="46" r:id="rId45"/>
    <sheet name="S. Fig 4c" sheetId="47" r:id="rId46"/>
    <sheet name="S. Fig 5b" sheetId="48" r:id="rId47"/>
    <sheet name="S. Fig 5f" sheetId="49" r:id="rId48"/>
    <sheet name="S. Fig 6c" sheetId="50" r:id="rId49"/>
    <sheet name="S. Fig 7a" sheetId="51" r:id="rId50"/>
    <sheet name="S. Fig 7b" sheetId="52" r:id="rId51"/>
    <sheet name="S. Fig 7c" sheetId="53" r:id="rId52"/>
    <sheet name="S. Fig 7d" sheetId="55" r:id="rId53"/>
    <sheet name="S. Fig 7e" sheetId="56" r:id="rId54"/>
    <sheet name="S. Fig 7g" sheetId="57" r:id="rId55"/>
  </sheets>
  <definedNames>
    <definedName name="testteste" localSheetId="25">'Fig 6c'!$B$1:$U$21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53" l="1"/>
  <c r="G26" i="53"/>
  <c r="G27" i="53"/>
  <c r="G28" i="53"/>
  <c r="G29" i="53"/>
  <c r="G30" i="53"/>
  <c r="G31" i="53"/>
  <c r="H31" i="53" s="1"/>
  <c r="G32" i="53"/>
  <c r="G33" i="53"/>
  <c r="G34" i="53"/>
  <c r="G35" i="53"/>
  <c r="G36" i="53"/>
  <c r="G37" i="53"/>
  <c r="G38" i="53"/>
  <c r="G39" i="53"/>
  <c r="H39" i="53" s="1"/>
  <c r="G40" i="53"/>
  <c r="G41" i="53"/>
  <c r="G24" i="53"/>
  <c r="G4" i="53"/>
  <c r="G5" i="53"/>
  <c r="G6" i="53"/>
  <c r="G7" i="53"/>
  <c r="G8" i="53"/>
  <c r="G9" i="53"/>
  <c r="G10" i="53"/>
  <c r="G11" i="53"/>
  <c r="G12" i="53"/>
  <c r="G13" i="53"/>
  <c r="G14" i="53"/>
  <c r="G15" i="53"/>
  <c r="H15" i="53" s="1"/>
  <c r="G16" i="53"/>
  <c r="G17" i="53"/>
  <c r="G18" i="53"/>
  <c r="G19" i="53"/>
  <c r="G20" i="53"/>
  <c r="G3" i="53"/>
  <c r="G25" i="52"/>
  <c r="G26" i="52"/>
  <c r="G27" i="52"/>
  <c r="G28" i="52"/>
  <c r="G29" i="52"/>
  <c r="G30" i="52"/>
  <c r="G31" i="52"/>
  <c r="G32" i="52"/>
  <c r="G33" i="52"/>
  <c r="G34" i="52"/>
  <c r="G35" i="52"/>
  <c r="G36" i="52"/>
  <c r="G37" i="52"/>
  <c r="G38" i="52"/>
  <c r="G39" i="52"/>
  <c r="G40" i="52"/>
  <c r="G41" i="52"/>
  <c r="G24" i="52"/>
  <c r="G4" i="52"/>
  <c r="G5" i="52"/>
  <c r="G6" i="52"/>
  <c r="G7" i="52"/>
  <c r="G8" i="52"/>
  <c r="G9" i="52"/>
  <c r="G10" i="52"/>
  <c r="G11" i="52"/>
  <c r="G12" i="52"/>
  <c r="G13" i="52"/>
  <c r="G14" i="52"/>
  <c r="G15" i="52"/>
  <c r="H15" i="52" s="1"/>
  <c r="G16" i="52"/>
  <c r="G17" i="52"/>
  <c r="G18" i="52"/>
  <c r="G19" i="52"/>
  <c r="G20" i="52"/>
  <c r="G3" i="52"/>
  <c r="G25" i="51"/>
  <c r="G26" i="51"/>
  <c r="G27" i="51"/>
  <c r="G28" i="51"/>
  <c r="G29" i="51"/>
  <c r="G30" i="51"/>
  <c r="G31" i="51"/>
  <c r="G32" i="51"/>
  <c r="G33" i="51"/>
  <c r="G34" i="51"/>
  <c r="G35" i="51"/>
  <c r="G36" i="51"/>
  <c r="G37" i="51"/>
  <c r="H37" i="51" s="1"/>
  <c r="G38" i="51"/>
  <c r="G39" i="51"/>
  <c r="G40" i="51"/>
  <c r="G41" i="51"/>
  <c r="G24" i="51"/>
  <c r="G4" i="51"/>
  <c r="G5" i="51"/>
  <c r="G6" i="51"/>
  <c r="G7" i="51"/>
  <c r="G8" i="51"/>
  <c r="G9" i="51"/>
  <c r="G10" i="51"/>
  <c r="G11" i="51"/>
  <c r="G12" i="51"/>
  <c r="G13" i="51"/>
  <c r="G14" i="51"/>
  <c r="G15" i="51"/>
  <c r="G16" i="51"/>
  <c r="H16" i="51" s="1"/>
  <c r="G17" i="51"/>
  <c r="G18" i="51"/>
  <c r="G19" i="51"/>
  <c r="G20" i="51"/>
  <c r="G3" i="51"/>
  <c r="G4" i="42"/>
  <c r="G5" i="42"/>
  <c r="G6" i="42"/>
  <c r="G7" i="42"/>
  <c r="G8" i="42"/>
  <c r="G9" i="42"/>
  <c r="H9" i="42" s="1"/>
  <c r="G10" i="42"/>
  <c r="G11" i="42"/>
  <c r="G3" i="42"/>
  <c r="E3" i="57"/>
  <c r="E4" i="57"/>
  <c r="E5" i="57"/>
  <c r="E6" i="57"/>
  <c r="F3" i="57" s="1"/>
  <c r="E7" i="57"/>
  <c r="E8" i="57"/>
  <c r="E9" i="57"/>
  <c r="E10" i="57"/>
  <c r="E11" i="57"/>
  <c r="E15" i="57"/>
  <c r="E16" i="57"/>
  <c r="E17" i="57"/>
  <c r="E18" i="57"/>
  <c r="F15" i="57" s="1"/>
  <c r="E19" i="57"/>
  <c r="E20" i="57"/>
  <c r="E21" i="57"/>
  <c r="E22" i="57"/>
  <c r="E23" i="57"/>
  <c r="E3" i="55"/>
  <c r="E4" i="55"/>
  <c r="E5" i="55"/>
  <c r="E8" i="55"/>
  <c r="E9" i="55"/>
  <c r="E10" i="55"/>
  <c r="E13" i="55"/>
  <c r="E14" i="55"/>
  <c r="E15" i="55"/>
  <c r="E41" i="53"/>
  <c r="H41" i="53" s="1"/>
  <c r="E40" i="53"/>
  <c r="E39" i="53"/>
  <c r="E38" i="53"/>
  <c r="E37" i="53"/>
  <c r="E36" i="53"/>
  <c r="H36" i="53" s="1"/>
  <c r="E35" i="53"/>
  <c r="H35" i="53" s="1"/>
  <c r="H34" i="53"/>
  <c r="E34" i="53"/>
  <c r="E33" i="53"/>
  <c r="H33" i="53" s="1"/>
  <c r="E32" i="53"/>
  <c r="E31" i="53"/>
  <c r="E30" i="53"/>
  <c r="H30" i="53" s="1"/>
  <c r="E29" i="53"/>
  <c r="E28" i="53"/>
  <c r="H28" i="53" s="1"/>
  <c r="E27" i="53"/>
  <c r="H27" i="53" s="1"/>
  <c r="E26" i="53"/>
  <c r="H26" i="53" s="1"/>
  <c r="E25" i="53"/>
  <c r="H25" i="53" s="1"/>
  <c r="E24" i="53"/>
  <c r="H24" i="53" s="1"/>
  <c r="E20" i="53"/>
  <c r="H20" i="53" s="1"/>
  <c r="E19" i="53"/>
  <c r="E18" i="53"/>
  <c r="E17" i="53"/>
  <c r="H17" i="53" s="1"/>
  <c r="E16" i="53"/>
  <c r="H16" i="53" s="1"/>
  <c r="E15" i="53"/>
  <c r="E14" i="53"/>
  <c r="H14" i="53" s="1"/>
  <c r="E13" i="53"/>
  <c r="H13" i="53" s="1"/>
  <c r="E12" i="53"/>
  <c r="H12" i="53" s="1"/>
  <c r="E11" i="53"/>
  <c r="E10" i="53"/>
  <c r="H10" i="53" s="1"/>
  <c r="E9" i="53"/>
  <c r="H9" i="53" s="1"/>
  <c r="E8" i="53"/>
  <c r="E7" i="53"/>
  <c r="E6" i="53"/>
  <c r="H6" i="53" s="1"/>
  <c r="E5" i="53"/>
  <c r="H5" i="53" s="1"/>
  <c r="E4" i="53"/>
  <c r="H4" i="53" s="1"/>
  <c r="E3" i="53"/>
  <c r="H3" i="53" s="1"/>
  <c r="E41" i="52"/>
  <c r="H41" i="52" s="1"/>
  <c r="E40" i="52"/>
  <c r="E39" i="52"/>
  <c r="H39" i="52" s="1"/>
  <c r="E38" i="52"/>
  <c r="H38" i="52" s="1"/>
  <c r="E37" i="52"/>
  <c r="E36" i="52"/>
  <c r="E35" i="52"/>
  <c r="H35" i="52" s="1"/>
  <c r="E34" i="52"/>
  <c r="H34" i="52" s="1"/>
  <c r="E33" i="52"/>
  <c r="H33" i="52" s="1"/>
  <c r="E32" i="52"/>
  <c r="H31" i="52"/>
  <c r="E31" i="52"/>
  <c r="E30" i="52"/>
  <c r="E29" i="52"/>
  <c r="E28" i="52"/>
  <c r="E27" i="52"/>
  <c r="H27" i="52" s="1"/>
  <c r="E26" i="52"/>
  <c r="H26" i="52" s="1"/>
  <c r="E25" i="52"/>
  <c r="H25" i="52" s="1"/>
  <c r="E24" i="52"/>
  <c r="H24" i="52" s="1"/>
  <c r="E20" i="52"/>
  <c r="H20" i="52" s="1"/>
  <c r="E19" i="52"/>
  <c r="E18" i="52"/>
  <c r="H18" i="52" s="1"/>
  <c r="E17" i="52"/>
  <c r="E16" i="52"/>
  <c r="E15" i="52"/>
  <c r="E14" i="52"/>
  <c r="H14" i="52" s="1"/>
  <c r="E13" i="52"/>
  <c r="H13" i="52" s="1"/>
  <c r="E12" i="52"/>
  <c r="H12" i="52" s="1"/>
  <c r="E11" i="52"/>
  <c r="H11" i="52" s="1"/>
  <c r="E10" i="52"/>
  <c r="E9" i="52"/>
  <c r="E8" i="52"/>
  <c r="E7" i="52"/>
  <c r="H7" i="52" s="1"/>
  <c r="E6" i="52"/>
  <c r="H6" i="52" s="1"/>
  <c r="E5" i="52"/>
  <c r="H5" i="52" s="1"/>
  <c r="E4" i="52"/>
  <c r="H4" i="52" s="1"/>
  <c r="E3" i="52"/>
  <c r="H3" i="52" s="1"/>
  <c r="E41" i="51"/>
  <c r="H41" i="51" s="1"/>
  <c r="E40" i="51"/>
  <c r="H40" i="51" s="1"/>
  <c r="E39" i="51"/>
  <c r="E38" i="51"/>
  <c r="E37" i="51"/>
  <c r="E36" i="51"/>
  <c r="H36" i="51" s="1"/>
  <c r="E35" i="51"/>
  <c r="H35" i="51" s="1"/>
  <c r="E34" i="51"/>
  <c r="H34" i="51" s="1"/>
  <c r="E33" i="51"/>
  <c r="H33" i="51" s="1"/>
  <c r="E32" i="51"/>
  <c r="E31" i="51"/>
  <c r="E30" i="51"/>
  <c r="E29" i="51"/>
  <c r="E28" i="51"/>
  <c r="H28" i="51" s="1"/>
  <c r="E27" i="51"/>
  <c r="H27" i="51" s="1"/>
  <c r="E26" i="51"/>
  <c r="H26" i="51" s="1"/>
  <c r="E25" i="51"/>
  <c r="H25" i="51" s="1"/>
  <c r="E24" i="51"/>
  <c r="H24" i="51" s="1"/>
  <c r="E20" i="51"/>
  <c r="H20" i="51" s="1"/>
  <c r="E19" i="51"/>
  <c r="E18" i="51"/>
  <c r="E17" i="51"/>
  <c r="E16" i="51"/>
  <c r="H15" i="51"/>
  <c r="E15" i="51"/>
  <c r="E14" i="51"/>
  <c r="H14" i="51" s="1"/>
  <c r="E13" i="51"/>
  <c r="H13" i="51" s="1"/>
  <c r="E12" i="51"/>
  <c r="H12" i="51" s="1"/>
  <c r="E11" i="51"/>
  <c r="E10" i="51"/>
  <c r="E9" i="51"/>
  <c r="E8" i="51"/>
  <c r="H8" i="51" s="1"/>
  <c r="E7" i="51"/>
  <c r="H7" i="51" s="1"/>
  <c r="E6" i="51"/>
  <c r="H6" i="51" s="1"/>
  <c r="E5" i="51"/>
  <c r="H5" i="51" s="1"/>
  <c r="E4" i="51"/>
  <c r="H4" i="51" s="1"/>
  <c r="E3" i="51"/>
  <c r="F2" i="49"/>
  <c r="G2" i="49" s="1"/>
  <c r="F3" i="49"/>
  <c r="G3" i="49" s="1"/>
  <c r="F4" i="49"/>
  <c r="G4" i="49" s="1"/>
  <c r="F5" i="49"/>
  <c r="G5" i="49" s="1"/>
  <c r="F6" i="49"/>
  <c r="G6" i="49" s="1"/>
  <c r="F7" i="49"/>
  <c r="G7" i="49" s="1"/>
  <c r="F8" i="49"/>
  <c r="G8" i="49" s="1"/>
  <c r="F9" i="49"/>
  <c r="G9" i="49" s="1"/>
  <c r="F10" i="49"/>
  <c r="G10" i="49" s="1"/>
  <c r="F11" i="49"/>
  <c r="G11" i="49"/>
  <c r="F12" i="49"/>
  <c r="G12" i="49"/>
  <c r="F13" i="49"/>
  <c r="G13" i="49"/>
  <c r="F17" i="49"/>
  <c r="G17" i="49" s="1"/>
  <c r="F18" i="49"/>
  <c r="G18" i="49" s="1"/>
  <c r="F19" i="49"/>
  <c r="G19" i="49" s="1"/>
  <c r="F20" i="49"/>
  <c r="G20" i="49" s="1"/>
  <c r="F21" i="49"/>
  <c r="G21" i="49" s="1"/>
  <c r="F22" i="49"/>
  <c r="G22" i="49"/>
  <c r="F23" i="49"/>
  <c r="G23" i="49"/>
  <c r="F24" i="49"/>
  <c r="G24" i="49"/>
  <c r="F25" i="49"/>
  <c r="G25" i="49" s="1"/>
  <c r="F26" i="49"/>
  <c r="G26" i="49" s="1"/>
  <c r="F27" i="49"/>
  <c r="G27" i="49" s="1"/>
  <c r="F28" i="49"/>
  <c r="G28" i="49" s="1"/>
  <c r="E12" i="47"/>
  <c r="E11" i="47"/>
  <c r="E10" i="47"/>
  <c r="E9" i="47"/>
  <c r="E8" i="47"/>
  <c r="E7" i="47"/>
  <c r="E6" i="47"/>
  <c r="E5" i="47"/>
  <c r="E4" i="47"/>
  <c r="E3" i="47"/>
  <c r="D11" i="44"/>
  <c r="D10" i="44"/>
  <c r="D9" i="44"/>
  <c r="D8" i="44"/>
  <c r="D7" i="44"/>
  <c r="D6" i="44"/>
  <c r="D5" i="44"/>
  <c r="G4" i="44"/>
  <c r="H4" i="44" s="1"/>
  <c r="D4" i="44"/>
  <c r="F3" i="44"/>
  <c r="G6" i="44" s="1"/>
  <c r="H6" i="44" s="1"/>
  <c r="D3" i="44"/>
  <c r="D11" i="43"/>
  <c r="D10" i="43"/>
  <c r="D9" i="43"/>
  <c r="D8" i="43"/>
  <c r="D7" i="43"/>
  <c r="D6" i="43"/>
  <c r="D5" i="43"/>
  <c r="D4" i="43"/>
  <c r="F3" i="43"/>
  <c r="G6" i="43" s="1"/>
  <c r="H6" i="43" s="1"/>
  <c r="D3" i="43"/>
  <c r="E11" i="42"/>
  <c r="E10" i="42"/>
  <c r="E9" i="42"/>
  <c r="E8" i="42"/>
  <c r="E7" i="42"/>
  <c r="H7" i="42" s="1"/>
  <c r="E6" i="42"/>
  <c r="H6" i="42" s="1"/>
  <c r="E5" i="42"/>
  <c r="H5" i="42" s="1"/>
  <c r="E4" i="42"/>
  <c r="E3" i="42"/>
  <c r="H3" i="42" s="1"/>
  <c r="D35" i="40"/>
  <c r="G34" i="40"/>
  <c r="H34" i="40" s="1"/>
  <c r="D34" i="40"/>
  <c r="G33" i="40"/>
  <c r="H33" i="40" s="1"/>
  <c r="D33" i="40"/>
  <c r="D32" i="40"/>
  <c r="D31" i="40"/>
  <c r="D30" i="40"/>
  <c r="G29" i="40"/>
  <c r="H29" i="40" s="1"/>
  <c r="D29" i="40"/>
  <c r="G28" i="40"/>
  <c r="H28" i="40" s="1"/>
  <c r="D28" i="40"/>
  <c r="F27" i="40"/>
  <c r="G30" i="40" s="1"/>
  <c r="H30" i="40" s="1"/>
  <c r="D27" i="40"/>
  <c r="D23" i="40"/>
  <c r="D22" i="40"/>
  <c r="D21" i="40"/>
  <c r="D20" i="40"/>
  <c r="D19" i="40"/>
  <c r="D18" i="40"/>
  <c r="G17" i="40"/>
  <c r="H17" i="40" s="1"/>
  <c r="D17" i="40"/>
  <c r="D16" i="40"/>
  <c r="F15" i="40"/>
  <c r="G22" i="40" s="1"/>
  <c r="H22" i="40" s="1"/>
  <c r="D15" i="40"/>
  <c r="D11" i="40"/>
  <c r="G10" i="40"/>
  <c r="H10" i="40" s="1"/>
  <c r="D10" i="40"/>
  <c r="G9" i="40"/>
  <c r="H9" i="40" s="1"/>
  <c r="D9" i="40"/>
  <c r="D8" i="40"/>
  <c r="D7" i="40"/>
  <c r="D6" i="40"/>
  <c r="G5" i="40"/>
  <c r="H5" i="40" s="1"/>
  <c r="D5" i="40"/>
  <c r="G4" i="40"/>
  <c r="H4" i="40" s="1"/>
  <c r="D4" i="40"/>
  <c r="F3" i="40"/>
  <c r="G6" i="40" s="1"/>
  <c r="H6" i="40" s="1"/>
  <c r="D3" i="40"/>
  <c r="E16" i="39"/>
  <c r="D15" i="39"/>
  <c r="E15" i="39" s="1"/>
  <c r="D14" i="39"/>
  <c r="E14" i="39" s="1"/>
  <c r="E12" i="39"/>
  <c r="C11" i="39"/>
  <c r="E11" i="39" s="1"/>
  <c r="C10" i="39"/>
  <c r="E10" i="39" s="1"/>
  <c r="C8" i="39"/>
  <c r="E8" i="39" s="1"/>
  <c r="C7" i="39"/>
  <c r="E7" i="39" s="1"/>
  <c r="C6" i="39"/>
  <c r="E6" i="39" s="1"/>
  <c r="E4" i="39"/>
  <c r="C4" i="39"/>
  <c r="D3" i="39"/>
  <c r="C3" i="39"/>
  <c r="C2" i="39"/>
  <c r="E2" i="39" s="1"/>
  <c r="E8" i="38"/>
  <c r="E7" i="38"/>
  <c r="E6" i="38"/>
  <c r="E4" i="38"/>
  <c r="E3" i="38"/>
  <c r="E2" i="38"/>
  <c r="C16" i="36"/>
  <c r="E16" i="36" s="1"/>
  <c r="C15" i="36"/>
  <c r="E15" i="36" s="1"/>
  <c r="C14" i="36"/>
  <c r="E14" i="36" s="1"/>
  <c r="C12" i="36"/>
  <c r="E12" i="36" s="1"/>
  <c r="C11" i="36"/>
  <c r="E11" i="36" s="1"/>
  <c r="C10" i="36"/>
  <c r="E10" i="36" s="1"/>
  <c r="C8" i="36"/>
  <c r="E8" i="36" s="1"/>
  <c r="C7" i="36"/>
  <c r="E7" i="36" s="1"/>
  <c r="C6" i="36"/>
  <c r="E6" i="36" s="1"/>
  <c r="E4" i="36"/>
  <c r="C4" i="36"/>
  <c r="C3" i="36"/>
  <c r="E3" i="36" s="1"/>
  <c r="C2" i="36"/>
  <c r="E2" i="36" s="1"/>
  <c r="C16" i="35"/>
  <c r="E16" i="35" s="1"/>
  <c r="C15" i="35"/>
  <c r="E15" i="35" s="1"/>
  <c r="C14" i="35"/>
  <c r="E14" i="35" s="1"/>
  <c r="C12" i="35"/>
  <c r="E12" i="35" s="1"/>
  <c r="C11" i="35"/>
  <c r="E11" i="35" s="1"/>
  <c r="E10" i="35"/>
  <c r="E8" i="35"/>
  <c r="E7" i="35"/>
  <c r="C6" i="35"/>
  <c r="E6" i="35" s="1"/>
  <c r="C4" i="35"/>
  <c r="E4" i="35" s="1"/>
  <c r="C3" i="35"/>
  <c r="E3" i="35" s="1"/>
  <c r="C2" i="35"/>
  <c r="E2" i="35" s="1"/>
  <c r="C12" i="33"/>
  <c r="I10" i="33"/>
  <c r="F10" i="33"/>
  <c r="C7" i="33"/>
  <c r="I6" i="33"/>
  <c r="F6" i="33"/>
  <c r="I3" i="33"/>
  <c r="F3" i="33"/>
  <c r="C3" i="33"/>
  <c r="I9" i="32"/>
  <c r="F9" i="32"/>
  <c r="C9" i="32"/>
  <c r="I6" i="32"/>
  <c r="F6" i="32"/>
  <c r="C6" i="32"/>
  <c r="I3" i="32"/>
  <c r="F3" i="32"/>
  <c r="C3" i="32"/>
  <c r="F24" i="31"/>
  <c r="F23" i="31"/>
  <c r="F22" i="31"/>
  <c r="F21" i="31"/>
  <c r="F20" i="31"/>
  <c r="F19" i="31"/>
  <c r="F18" i="31"/>
  <c r="F16" i="31"/>
  <c r="F15" i="31"/>
  <c r="F14" i="31"/>
  <c r="F13" i="31"/>
  <c r="F12" i="31"/>
  <c r="F11" i="31"/>
  <c r="F10" i="31"/>
  <c r="F8" i="31"/>
  <c r="F7" i="31"/>
  <c r="F6" i="31"/>
  <c r="F5" i="31"/>
  <c r="F4" i="31"/>
  <c r="F3" i="31"/>
  <c r="F2" i="31"/>
  <c r="E22" i="29"/>
  <c r="E21" i="29"/>
  <c r="E20" i="29"/>
  <c r="E19" i="29"/>
  <c r="E18" i="29"/>
  <c r="E17" i="29"/>
  <c r="E16" i="29"/>
  <c r="E15" i="29"/>
  <c r="E14" i="29"/>
  <c r="E13" i="29"/>
  <c r="E12" i="29"/>
  <c r="E11" i="29"/>
  <c r="E10" i="29"/>
  <c r="E9" i="29"/>
  <c r="E8" i="29"/>
  <c r="E7" i="29"/>
  <c r="E6" i="29"/>
  <c r="E5" i="29"/>
  <c r="E4" i="29"/>
  <c r="E3" i="29"/>
  <c r="E2" i="29"/>
  <c r="U22" i="27"/>
  <c r="T22" i="27"/>
  <c r="S22" i="27"/>
  <c r="R22" i="27"/>
  <c r="Q22" i="27"/>
  <c r="P22" i="27"/>
  <c r="N22" i="27"/>
  <c r="M22" i="27"/>
  <c r="L22" i="27"/>
  <c r="K22" i="27"/>
  <c r="J22" i="27"/>
  <c r="I22" i="27"/>
  <c r="G22" i="27"/>
  <c r="F22" i="27"/>
  <c r="E22" i="27"/>
  <c r="D22" i="27"/>
  <c r="C22" i="27"/>
  <c r="B22" i="27"/>
  <c r="E41" i="24"/>
  <c r="E40" i="24"/>
  <c r="E39" i="24"/>
  <c r="E38" i="24"/>
  <c r="E37" i="24"/>
  <c r="E36" i="24"/>
  <c r="E35" i="24"/>
  <c r="E34" i="24"/>
  <c r="E33" i="24"/>
  <c r="E32" i="24"/>
  <c r="E31" i="24"/>
  <c r="E30" i="24"/>
  <c r="E29" i="24"/>
  <c r="E28" i="24"/>
  <c r="E27" i="24"/>
  <c r="E26" i="24"/>
  <c r="E25" i="24"/>
  <c r="E24" i="24"/>
  <c r="E20" i="24"/>
  <c r="E19" i="24"/>
  <c r="E18" i="24"/>
  <c r="E17" i="24"/>
  <c r="E16" i="24"/>
  <c r="E15" i="24"/>
  <c r="E14" i="24"/>
  <c r="E13" i="24"/>
  <c r="E12" i="24"/>
  <c r="E11" i="24"/>
  <c r="E10" i="24"/>
  <c r="E9" i="24"/>
  <c r="E8" i="24"/>
  <c r="E7" i="24"/>
  <c r="E6" i="24"/>
  <c r="E5" i="24"/>
  <c r="E4" i="24"/>
  <c r="E3" i="24"/>
  <c r="E14" i="22"/>
  <c r="E13" i="22"/>
  <c r="E12" i="22"/>
  <c r="E11" i="22"/>
  <c r="E10" i="22"/>
  <c r="E9" i="22"/>
  <c r="E8" i="22"/>
  <c r="E7" i="22"/>
  <c r="E6" i="22"/>
  <c r="E5" i="22"/>
  <c r="E4" i="22"/>
  <c r="F3" i="22"/>
  <c r="G4" i="22" s="1"/>
  <c r="H4" i="22" s="1"/>
  <c r="E3" i="22"/>
  <c r="E13" i="21"/>
  <c r="E12" i="21"/>
  <c r="E11" i="21"/>
  <c r="E10" i="21"/>
  <c r="E9" i="21"/>
  <c r="E8" i="21"/>
  <c r="E7" i="21"/>
  <c r="E6" i="21"/>
  <c r="E5" i="21"/>
  <c r="E4" i="21"/>
  <c r="E3" i="21"/>
  <c r="E2" i="21"/>
  <c r="E10" i="18"/>
  <c r="E9" i="18"/>
  <c r="E8" i="18"/>
  <c r="E7" i="18"/>
  <c r="E5" i="18"/>
  <c r="E4" i="18"/>
  <c r="E3" i="18"/>
  <c r="E2" i="18"/>
  <c r="E13" i="17"/>
  <c r="E12" i="17"/>
  <c r="E11" i="17"/>
  <c r="E10" i="17"/>
  <c r="E9" i="17"/>
  <c r="E8" i="17"/>
  <c r="E7" i="17"/>
  <c r="E6" i="17"/>
  <c r="E5" i="17"/>
  <c r="E4" i="17"/>
  <c r="E3" i="17"/>
  <c r="E2" i="17"/>
  <c r="E13" i="16"/>
  <c r="E12" i="16"/>
  <c r="E11" i="16"/>
  <c r="E10" i="16"/>
  <c r="E9" i="16"/>
  <c r="E8" i="16"/>
  <c r="E7" i="16"/>
  <c r="E6" i="16"/>
  <c r="E5" i="16"/>
  <c r="E4" i="16"/>
  <c r="E3" i="16"/>
  <c r="E2" i="16"/>
  <c r="E13" i="14"/>
  <c r="E12" i="14"/>
  <c r="E11" i="14"/>
  <c r="E10" i="14"/>
  <c r="E9" i="14"/>
  <c r="E8" i="14"/>
  <c r="E7" i="14"/>
  <c r="E6" i="14"/>
  <c r="E5" i="14"/>
  <c r="E4" i="14"/>
  <c r="E3" i="14"/>
  <c r="E2" i="14"/>
  <c r="C8" i="12"/>
  <c r="D8" i="12" s="1"/>
  <c r="C7" i="12"/>
  <c r="D7" i="12" s="1"/>
  <c r="C6" i="12"/>
  <c r="D6" i="12" s="1"/>
  <c r="C4" i="12"/>
  <c r="D4" i="12" s="1"/>
  <c r="C3" i="12"/>
  <c r="D3" i="12" s="1"/>
  <c r="C2" i="12"/>
  <c r="D2" i="12" s="1"/>
  <c r="E11" i="11"/>
  <c r="E10" i="11"/>
  <c r="E9" i="11"/>
  <c r="E6" i="11"/>
  <c r="E5" i="11"/>
  <c r="E4" i="11"/>
  <c r="E3" i="11"/>
  <c r="E2" i="11"/>
  <c r="D10" i="9"/>
  <c r="D9" i="9"/>
  <c r="B8" i="9"/>
  <c r="D8" i="9" s="1"/>
  <c r="D7" i="9"/>
  <c r="D5" i="9"/>
  <c r="D4" i="9"/>
  <c r="D3" i="9"/>
  <c r="D2" i="9"/>
  <c r="D10" i="8"/>
  <c r="D9" i="8"/>
  <c r="D8" i="8"/>
  <c r="D7" i="8"/>
  <c r="D5" i="8"/>
  <c r="D4" i="8"/>
  <c r="D3" i="8"/>
  <c r="D2" i="8"/>
  <c r="D10" i="7"/>
  <c r="D9" i="7"/>
  <c r="D8" i="7"/>
  <c r="D7" i="7"/>
  <c r="D5" i="7"/>
  <c r="D4" i="7"/>
  <c r="D3" i="7"/>
  <c r="D2" i="7"/>
  <c r="E14" i="2"/>
  <c r="E13" i="2"/>
  <c r="E12" i="2"/>
  <c r="E11" i="2"/>
  <c r="E10" i="2"/>
  <c r="E9" i="2"/>
  <c r="E8" i="2"/>
  <c r="E7" i="2"/>
  <c r="E6" i="2"/>
  <c r="E5" i="2"/>
  <c r="E4" i="2"/>
  <c r="E3" i="2"/>
  <c r="E14" i="1"/>
  <c r="E13" i="1"/>
  <c r="E12" i="1"/>
  <c r="E11" i="1"/>
  <c r="E10" i="1"/>
  <c r="E9" i="1"/>
  <c r="E8" i="1"/>
  <c r="E7" i="1"/>
  <c r="E6" i="1"/>
  <c r="E5" i="1"/>
  <c r="E4" i="1"/>
  <c r="E3" i="1"/>
  <c r="H29" i="53" l="1"/>
  <c r="H37" i="53"/>
  <c r="H38" i="53"/>
  <c r="H32" i="53"/>
  <c r="H40" i="53"/>
  <c r="H19" i="53"/>
  <c r="H11" i="53"/>
  <c r="H18" i="53"/>
  <c r="H7" i="53"/>
  <c r="H8" i="53"/>
  <c r="H32" i="52"/>
  <c r="H28" i="52"/>
  <c r="H29" i="52"/>
  <c r="H40" i="52"/>
  <c r="H36" i="52"/>
  <c r="H30" i="52"/>
  <c r="H37" i="52"/>
  <c r="H8" i="52"/>
  <c r="H9" i="52"/>
  <c r="H16" i="52"/>
  <c r="H19" i="52"/>
  <c r="H10" i="52"/>
  <c r="H17" i="52"/>
  <c r="H30" i="51"/>
  <c r="H31" i="51"/>
  <c r="H38" i="51"/>
  <c r="H29" i="51"/>
  <c r="H32" i="51"/>
  <c r="H39" i="51"/>
  <c r="H17" i="51"/>
  <c r="H11" i="51"/>
  <c r="H18" i="51"/>
  <c r="H9" i="51"/>
  <c r="H10" i="51"/>
  <c r="H19" i="51"/>
  <c r="H3" i="51"/>
  <c r="H11" i="42"/>
  <c r="H8" i="42"/>
  <c r="H10" i="42"/>
  <c r="F3" i="24"/>
  <c r="G4" i="43"/>
  <c r="H4" i="43" s="1"/>
  <c r="G9" i="43"/>
  <c r="H9" i="43" s="1"/>
  <c r="G21" i="57"/>
  <c r="H21" i="57" s="1"/>
  <c r="E3" i="39"/>
  <c r="G31" i="40"/>
  <c r="H31" i="40" s="1"/>
  <c r="F3" i="42"/>
  <c r="F3" i="47"/>
  <c r="G11" i="47" s="1"/>
  <c r="H11" i="47" s="1"/>
  <c r="G5" i="43"/>
  <c r="H5" i="43" s="1"/>
  <c r="G7" i="44"/>
  <c r="H7" i="44" s="1"/>
  <c r="G8" i="24"/>
  <c r="H8" i="24" s="1"/>
  <c r="G16" i="24"/>
  <c r="H16" i="24" s="1"/>
  <c r="G9" i="24"/>
  <c r="H9" i="24" s="1"/>
  <c r="G17" i="24"/>
  <c r="H17" i="24" s="1"/>
  <c r="G10" i="24"/>
  <c r="H10" i="24" s="1"/>
  <c r="G18" i="24"/>
  <c r="H18" i="24" s="1"/>
  <c r="G7" i="43"/>
  <c r="H7" i="43" s="1"/>
  <c r="G3" i="24"/>
  <c r="H3" i="24" s="1"/>
  <c r="G11" i="24"/>
  <c r="H11" i="24" s="1"/>
  <c r="G4" i="24"/>
  <c r="H4" i="24" s="1"/>
  <c r="G7" i="40"/>
  <c r="H7" i="40" s="1"/>
  <c r="G3" i="57"/>
  <c r="H3" i="57" s="1"/>
  <c r="G9" i="57"/>
  <c r="H9" i="57" s="1"/>
  <c r="G8" i="57"/>
  <c r="H8" i="57" s="1"/>
  <c r="G11" i="57"/>
  <c r="H11" i="57" s="1"/>
  <c r="G6" i="57"/>
  <c r="H6" i="57" s="1"/>
  <c r="G4" i="57"/>
  <c r="H4" i="57" s="1"/>
  <c r="G7" i="57"/>
  <c r="H7" i="57" s="1"/>
  <c r="G10" i="57"/>
  <c r="H10" i="57" s="1"/>
  <c r="G17" i="57"/>
  <c r="H17" i="57" s="1"/>
  <c r="G20" i="57"/>
  <c r="H20" i="57" s="1"/>
  <c r="G18" i="57"/>
  <c r="H18" i="57" s="1"/>
  <c r="G16" i="57"/>
  <c r="H16" i="57" s="1"/>
  <c r="G19" i="57"/>
  <c r="H19" i="57" s="1"/>
  <c r="G22" i="57"/>
  <c r="H22" i="57" s="1"/>
  <c r="G15" i="57"/>
  <c r="H15" i="57" s="1"/>
  <c r="G5" i="57"/>
  <c r="H5" i="57" s="1"/>
  <c r="G23" i="57"/>
  <c r="H23" i="57" s="1"/>
  <c r="F24" i="53"/>
  <c r="F3" i="53"/>
  <c r="F24" i="52"/>
  <c r="F3" i="52"/>
  <c r="F24" i="51"/>
  <c r="F3" i="51"/>
  <c r="G10" i="47"/>
  <c r="H10" i="47" s="1"/>
  <c r="G8" i="47"/>
  <c r="H8" i="47" s="1"/>
  <c r="G6" i="47"/>
  <c r="H6" i="47" s="1"/>
  <c r="G3" i="47"/>
  <c r="H3" i="47" s="1"/>
  <c r="G4" i="47"/>
  <c r="H4" i="47" s="1"/>
  <c r="G5" i="47"/>
  <c r="H5" i="47" s="1"/>
  <c r="G9" i="44"/>
  <c r="H9" i="44" s="1"/>
  <c r="G10" i="44"/>
  <c r="H10" i="44" s="1"/>
  <c r="G5" i="44"/>
  <c r="H5" i="44" s="1"/>
  <c r="G8" i="44"/>
  <c r="H8" i="44" s="1"/>
  <c r="G3" i="44"/>
  <c r="H3" i="44" s="1"/>
  <c r="G11" i="44"/>
  <c r="H11" i="44" s="1"/>
  <c r="G10" i="43"/>
  <c r="H10" i="43" s="1"/>
  <c r="G8" i="43"/>
  <c r="H8" i="43" s="1"/>
  <c r="G3" i="43"/>
  <c r="H3" i="43" s="1"/>
  <c r="G11" i="43"/>
  <c r="H11" i="43" s="1"/>
  <c r="H4" i="42"/>
  <c r="G15" i="40"/>
  <c r="H15" i="40" s="1"/>
  <c r="G23" i="40"/>
  <c r="H23" i="40" s="1"/>
  <c r="G8" i="40"/>
  <c r="H8" i="40" s="1"/>
  <c r="G16" i="40"/>
  <c r="H16" i="40" s="1"/>
  <c r="G32" i="40"/>
  <c r="H32" i="40" s="1"/>
  <c r="G3" i="40"/>
  <c r="H3" i="40" s="1"/>
  <c r="G11" i="40"/>
  <c r="H11" i="40" s="1"/>
  <c r="G19" i="40"/>
  <c r="H19" i="40" s="1"/>
  <c r="G27" i="40"/>
  <c r="H27" i="40" s="1"/>
  <c r="G35" i="40"/>
  <c r="H35" i="40" s="1"/>
  <c r="G20" i="40"/>
  <c r="H20" i="40" s="1"/>
  <c r="G18" i="40"/>
  <c r="H18" i="40" s="1"/>
  <c r="G21" i="40"/>
  <c r="H21" i="40" s="1"/>
  <c r="G30" i="24"/>
  <c r="H30" i="24" s="1"/>
  <c r="G20" i="24"/>
  <c r="H20" i="24" s="1"/>
  <c r="G12" i="24"/>
  <c r="H12" i="24" s="1"/>
  <c r="G15" i="24"/>
  <c r="H15" i="24" s="1"/>
  <c r="G7" i="24"/>
  <c r="H7" i="24" s="1"/>
  <c r="G19" i="24"/>
  <c r="H19" i="24" s="1"/>
  <c r="G13" i="24"/>
  <c r="H13" i="24" s="1"/>
  <c r="G32" i="24"/>
  <c r="H32" i="24" s="1"/>
  <c r="G6" i="24"/>
  <c r="H6" i="24" s="1"/>
  <c r="G14" i="24"/>
  <c r="H14" i="24" s="1"/>
  <c r="F24" i="24"/>
  <c r="G5" i="24"/>
  <c r="H5" i="24" s="1"/>
  <c r="G7" i="22"/>
  <c r="H7" i="22" s="1"/>
  <c r="G9" i="22"/>
  <c r="H9" i="22" s="1"/>
  <c r="G3" i="22"/>
  <c r="H3" i="22" s="1"/>
  <c r="G12" i="22"/>
  <c r="H12" i="22" s="1"/>
  <c r="G5" i="22"/>
  <c r="H5" i="22" s="1"/>
  <c r="G13" i="22"/>
  <c r="H13" i="22" s="1"/>
  <c r="G8" i="22"/>
  <c r="H8" i="22" s="1"/>
  <c r="G10" i="22"/>
  <c r="H10" i="22" s="1"/>
  <c r="G11" i="22"/>
  <c r="H11" i="22" s="1"/>
  <c r="G6" i="22"/>
  <c r="H6" i="22" s="1"/>
  <c r="G14" i="22"/>
  <c r="H14" i="22" s="1"/>
  <c r="G12" i="47" l="1"/>
  <c r="H12" i="47" s="1"/>
  <c r="G7" i="47"/>
  <c r="H7" i="47" s="1"/>
  <c r="G9" i="47"/>
  <c r="H9" i="47" s="1"/>
  <c r="G36" i="24"/>
  <c r="H36" i="24" s="1"/>
  <c r="G28" i="24"/>
  <c r="H28" i="24" s="1"/>
  <c r="G39" i="24"/>
  <c r="H39" i="24" s="1"/>
  <c r="G31" i="24"/>
  <c r="H31" i="24" s="1"/>
  <c r="G24" i="24"/>
  <c r="H24" i="24" s="1"/>
  <c r="G37" i="24"/>
  <c r="H37" i="24" s="1"/>
  <c r="G41" i="24"/>
  <c r="H41" i="24" s="1"/>
  <c r="G35" i="24"/>
  <c r="H35" i="24" s="1"/>
  <c r="G33" i="24"/>
  <c r="H33" i="24" s="1"/>
  <c r="G26" i="24"/>
  <c r="H26" i="24" s="1"/>
  <c r="G25" i="24"/>
  <c r="H25" i="24" s="1"/>
  <c r="G38" i="24"/>
  <c r="H38" i="24" s="1"/>
  <c r="G29" i="24"/>
  <c r="H29" i="24" s="1"/>
  <c r="G27" i="24"/>
  <c r="H27" i="24" s="1"/>
  <c r="G40" i="24"/>
  <c r="H40" i="24" s="1"/>
  <c r="G34" i="24"/>
  <c r="H34" i="24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teste" type="6" refreshedVersion="6" background="1" saveData="1">
    <textPr codePage="850" sourceFile="C:\Users\heubergj\Desktop\testteste.txt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<sst xmlns="http://schemas.openxmlformats.org/spreadsheetml/2006/main" count="1417" uniqueCount="314">
  <si>
    <t>Fig 1c</t>
    <phoneticPr fontId="1" type="noConversion"/>
  </si>
  <si>
    <t>quantification of Lgr5</t>
    <phoneticPr fontId="1" type="noConversion"/>
  </si>
  <si>
    <t>Replicates</t>
    <phoneticPr fontId="1" type="noConversion"/>
  </si>
  <si>
    <t>Condition</t>
    <phoneticPr fontId="1" type="noConversion"/>
  </si>
  <si>
    <t>Crypts number</t>
    <phoneticPr fontId="1" type="noConversion"/>
  </si>
  <si>
    <t>Signal dots</t>
    <phoneticPr fontId="1" type="noConversion"/>
  </si>
  <si>
    <t>Signal dots per crypts</t>
    <phoneticPr fontId="1" type="noConversion"/>
  </si>
  <si>
    <t>WT Healthy</t>
    <phoneticPr fontId="1" type="noConversion"/>
  </si>
  <si>
    <t>Ifngr1a KO Healthy</t>
    <phoneticPr fontId="1" type="noConversion"/>
  </si>
  <si>
    <t>Ifngr1a KO Acute</t>
    <phoneticPr fontId="1" type="noConversion"/>
  </si>
  <si>
    <t>WT Acute</t>
    <phoneticPr fontId="1" type="noConversion"/>
  </si>
  <si>
    <t>Fig 1d</t>
    <phoneticPr fontId="1" type="noConversion"/>
  </si>
  <si>
    <t>quantification of Axin2</t>
    <phoneticPr fontId="1" type="noConversion"/>
  </si>
  <si>
    <t>replicate 1 WT healthy</t>
    <phoneticPr fontId="1" type="noConversion"/>
  </si>
  <si>
    <t>KRT20+ Length (µm)</t>
    <phoneticPr fontId="1" type="noConversion"/>
  </si>
  <si>
    <t>replicate 2 wt untreated</t>
    <phoneticPr fontId="1" type="noConversion"/>
  </si>
  <si>
    <t>replicate 3 wt untreated</t>
    <phoneticPr fontId="1" type="noConversion"/>
  </si>
  <si>
    <t>replicate 1 Ifngrko untreated</t>
    <phoneticPr fontId="1" type="noConversion"/>
  </si>
  <si>
    <t>replicate 2 Ifngrko untreated</t>
    <phoneticPr fontId="1" type="noConversion"/>
  </si>
  <si>
    <t>replicate 3 Ifngrko untreated</t>
    <phoneticPr fontId="1" type="noConversion"/>
  </si>
  <si>
    <t>KRT20+ Length (µm)</t>
  </si>
  <si>
    <t>replicate 1 IfngrKO acutecolitis</t>
    <phoneticPr fontId="4" type="noConversion"/>
  </si>
  <si>
    <t>replicate 2 IfngrKO acutecolitis</t>
    <phoneticPr fontId="4" type="noConversion"/>
  </si>
  <si>
    <t>replicate 3 IfngrKO acutecolitis</t>
    <phoneticPr fontId="4" type="noConversion"/>
  </si>
  <si>
    <t>replicate 1 WT acute colitis</t>
    <phoneticPr fontId="1" type="noConversion"/>
  </si>
  <si>
    <t>replicate 2 WT acute colitis</t>
    <phoneticPr fontId="1" type="noConversion"/>
  </si>
  <si>
    <t>replicate 3 WT acute colitis</t>
    <phoneticPr fontId="1" type="noConversion"/>
  </si>
  <si>
    <t>Krt20</t>
  </si>
  <si>
    <t>Replicates</t>
  </si>
  <si>
    <t>Condition</t>
  </si>
  <si>
    <t>CT value</t>
  </si>
  <si>
    <t>beta-actin CT value</t>
  </si>
  <si>
    <t>ΔCt</t>
  </si>
  <si>
    <t xml:space="preserve"> Ctrl Avg ΔCt</t>
  </si>
  <si>
    <t>Δ(ΔCt)</t>
  </si>
  <si>
    <t>Fold Change</t>
  </si>
  <si>
    <t>FM Ctrl</t>
  </si>
  <si>
    <t>IFNg treated</t>
  </si>
  <si>
    <t>Differentiated</t>
  </si>
  <si>
    <t>samples</t>
    <phoneticPr fontId="1" type="noConversion"/>
  </si>
  <si>
    <t>treatment</t>
    <phoneticPr fontId="1" type="noConversion"/>
  </si>
  <si>
    <t>crypt numbers</t>
    <phoneticPr fontId="1" type="noConversion"/>
  </si>
  <si>
    <t>Repicate 1</t>
    <phoneticPr fontId="1" type="noConversion"/>
  </si>
  <si>
    <t>untreated</t>
    <phoneticPr fontId="1" type="noConversion"/>
  </si>
  <si>
    <t>Repicate 2</t>
  </si>
  <si>
    <t>Repicate 3</t>
  </si>
  <si>
    <t>Repicate 4</t>
  </si>
  <si>
    <t>Repicate 5</t>
  </si>
  <si>
    <t>Repicate 6</t>
  </si>
  <si>
    <t>Repicate 7</t>
  </si>
  <si>
    <t>Repicate 8</t>
  </si>
  <si>
    <t>Repicate 9</t>
  </si>
  <si>
    <t>Repicate 10</t>
  </si>
  <si>
    <t>Repicate 11</t>
  </si>
  <si>
    <t>Ifng</t>
    <phoneticPr fontId="1" type="noConversion"/>
  </si>
  <si>
    <t>samples tag</t>
    <phoneticPr fontId="1" type="noConversion"/>
  </si>
  <si>
    <t>total cells</t>
    <phoneticPr fontId="1" type="noConversion"/>
  </si>
  <si>
    <t>KRT20+cells</t>
    <phoneticPr fontId="1" type="noConversion"/>
  </si>
  <si>
    <t>percentage</t>
    <phoneticPr fontId="1" type="noConversion"/>
  </si>
  <si>
    <t>Ifng 1</t>
    <phoneticPr fontId="1" type="noConversion"/>
  </si>
  <si>
    <t>Ifng 2</t>
    <phoneticPr fontId="1" type="noConversion"/>
  </si>
  <si>
    <t>Ifng 3</t>
    <phoneticPr fontId="1" type="noConversion"/>
  </si>
  <si>
    <t>Ifng 4</t>
    <phoneticPr fontId="1" type="noConversion"/>
  </si>
  <si>
    <t>un 1</t>
    <phoneticPr fontId="1" type="noConversion"/>
  </si>
  <si>
    <t>un 2</t>
  </si>
  <si>
    <t>un 3</t>
  </si>
  <si>
    <t>un 4</t>
  </si>
  <si>
    <t>Krt20 and Ki67 double positive cells</t>
    <phoneticPr fontId="1" type="noConversion"/>
  </si>
  <si>
    <t>area 100um2</t>
    <phoneticPr fontId="1" type="noConversion"/>
  </si>
  <si>
    <t>c-casp3+cells</t>
    <phoneticPr fontId="1" type="noConversion"/>
  </si>
  <si>
    <t>Ifng 2</t>
  </si>
  <si>
    <t>Ifng 3</t>
  </si>
  <si>
    <t>Ifng 4</t>
  </si>
  <si>
    <t>treatment</t>
  </si>
  <si>
    <t>total cell numbers</t>
  </si>
  <si>
    <t>kRT20 traced cells</t>
  </si>
  <si>
    <t>percentage of Krt20 traced cells</t>
  </si>
  <si>
    <t>untreated</t>
  </si>
  <si>
    <t>IFNg</t>
  </si>
  <si>
    <t>Replicates</t>
    <phoneticPr fontId="7" type="noConversion"/>
  </si>
  <si>
    <t>treatment</t>
    <phoneticPr fontId="7" type="noConversion"/>
  </si>
  <si>
    <t>total cell numbers</t>
    <phoneticPr fontId="7" type="noConversion"/>
  </si>
  <si>
    <t>axin2 labled cells</t>
    <phoneticPr fontId="7" type="noConversion"/>
  </si>
  <si>
    <t>percentage of Axin2 traced cells</t>
    <phoneticPr fontId="7" type="noConversion"/>
  </si>
  <si>
    <t>IFNg</t>
    <phoneticPr fontId="7" type="noConversion"/>
  </si>
  <si>
    <t>2-1</t>
    <phoneticPr fontId="7" type="noConversion"/>
  </si>
  <si>
    <t>2-2</t>
  </si>
  <si>
    <t>2-3</t>
  </si>
  <si>
    <t>untreated</t>
    <phoneticPr fontId="7" type="noConversion"/>
  </si>
  <si>
    <t>Krt20+ cells</t>
    <phoneticPr fontId="1" type="noConversion"/>
  </si>
  <si>
    <t>both RFP and KRT20 positive cells</t>
    <phoneticPr fontId="1" type="noConversion"/>
  </si>
  <si>
    <t>ratio</t>
    <phoneticPr fontId="1" type="noConversion"/>
  </si>
  <si>
    <t>untreated 1</t>
    <phoneticPr fontId="1" type="noConversion"/>
  </si>
  <si>
    <t>untreated 2</t>
  </si>
  <si>
    <t>untreated 3</t>
  </si>
  <si>
    <t>IFNg 1</t>
    <phoneticPr fontId="1" type="noConversion"/>
  </si>
  <si>
    <t>IFNg 2</t>
  </si>
  <si>
    <t>IFNg 3</t>
  </si>
  <si>
    <t>area 0.01 mm^2</t>
    <phoneticPr fontId="1" type="noConversion"/>
  </si>
  <si>
    <t>signal area 0.01 mm^2</t>
    <phoneticPr fontId="1" type="noConversion"/>
  </si>
  <si>
    <t>expression percentage</t>
  </si>
  <si>
    <t>Bmp2</t>
  </si>
  <si>
    <t>BMP2 treated</t>
  </si>
  <si>
    <t>BMP2 and IFNg treated</t>
  </si>
  <si>
    <t>Id1</t>
  </si>
  <si>
    <t>Bmpr1a</t>
  </si>
  <si>
    <t>aYap signals</t>
    <phoneticPr fontId="1" type="noConversion"/>
  </si>
  <si>
    <t>aYap per 10 crypts</t>
    <phoneticPr fontId="1" type="noConversion"/>
  </si>
  <si>
    <t>total area 0.01 um2</t>
    <phoneticPr fontId="1" type="noConversion"/>
  </si>
  <si>
    <t>signal area 0.01 um2</t>
    <phoneticPr fontId="1" type="noConversion"/>
  </si>
  <si>
    <t>replicate 1</t>
    <phoneticPr fontId="1" type="noConversion"/>
  </si>
  <si>
    <t>replicate 2</t>
  </si>
  <si>
    <t>replicate 3</t>
  </si>
  <si>
    <t>replicate 4</t>
  </si>
  <si>
    <t>samples</t>
  </si>
  <si>
    <t>total epithelial cells</t>
  </si>
  <si>
    <t>aYAP+ cells</t>
  </si>
  <si>
    <t>Percentage</t>
  </si>
  <si>
    <t>replicate 1</t>
  </si>
  <si>
    <t>15.86 </t>
  </si>
  <si>
    <t>8.16 </t>
  </si>
  <si>
    <t>12.90 </t>
  </si>
  <si>
    <t>10.37 </t>
  </si>
  <si>
    <t>43.09 </t>
  </si>
  <si>
    <t>55.63 </t>
  </si>
  <si>
    <t>32.48 </t>
  </si>
  <si>
    <t>45.15 </t>
  </si>
  <si>
    <t>Replicate 1</t>
    <phoneticPr fontId="4" type="noConversion"/>
  </si>
  <si>
    <t>Diameters (pixel)</t>
    <phoneticPr fontId="4" type="noConversion"/>
  </si>
  <si>
    <t>Treatment</t>
  </si>
  <si>
    <t>Org 1</t>
  </si>
  <si>
    <t>Org 2</t>
  </si>
  <si>
    <t>Org 3</t>
  </si>
  <si>
    <t>Org 4</t>
  </si>
  <si>
    <t>Org 5</t>
  </si>
  <si>
    <t>Org 6</t>
  </si>
  <si>
    <t>Org 7</t>
  </si>
  <si>
    <t>Org 8</t>
  </si>
  <si>
    <t>Org 9</t>
  </si>
  <si>
    <t>Org 10</t>
  </si>
  <si>
    <t>FM</t>
    <phoneticPr fontId="4" type="noConversion"/>
  </si>
  <si>
    <t>FM+IFNg</t>
    <phoneticPr fontId="4" type="noConversion"/>
  </si>
  <si>
    <t>HGF+IFNg</t>
    <phoneticPr fontId="4" type="noConversion"/>
  </si>
  <si>
    <t>IL6 +IFNg</t>
    <phoneticPr fontId="4" type="noConversion"/>
  </si>
  <si>
    <t>IL22 +IFNg</t>
    <phoneticPr fontId="4" type="noConversion"/>
  </si>
  <si>
    <t>IL33 +IFNg</t>
    <phoneticPr fontId="4" type="noConversion"/>
  </si>
  <si>
    <t>Nrg1 +IFNg</t>
    <phoneticPr fontId="4" type="noConversion"/>
  </si>
  <si>
    <t>replicate 2</t>
    <phoneticPr fontId="4" type="noConversion"/>
  </si>
  <si>
    <t>replicate 3</t>
    <phoneticPr fontId="4" type="noConversion"/>
  </si>
  <si>
    <t>Hgf</t>
    <phoneticPr fontId="1" type="noConversion"/>
  </si>
  <si>
    <t>CT value</t>
    <phoneticPr fontId="1" type="noConversion"/>
  </si>
  <si>
    <t>beta-actin CT value</t>
    <phoneticPr fontId="1" type="noConversion"/>
  </si>
  <si>
    <t xml:space="preserve"> Ctrl Avg ΔCt</t>
    <phoneticPr fontId="1" type="noConversion"/>
  </si>
  <si>
    <t>Δ(ΔCt)</t>
    <phoneticPr fontId="1" type="noConversion"/>
  </si>
  <si>
    <t>BMP2</t>
    <phoneticPr fontId="1" type="noConversion"/>
  </si>
  <si>
    <t>BMP2+IFNg</t>
    <phoneticPr fontId="1" type="noConversion"/>
  </si>
  <si>
    <t>Hgf</t>
  </si>
  <si>
    <t>pre BMP2 treated, removed then add IFNg</t>
  </si>
  <si>
    <t>Bmp2 3d, then Noggin 3d</t>
    <phoneticPr fontId="1" type="noConversion"/>
  </si>
  <si>
    <t>Bmp2 3d, then Noggin and IFNg 3d</t>
    <phoneticPr fontId="1" type="noConversion"/>
  </si>
  <si>
    <t>Id1</t>
    <phoneticPr fontId="1" type="noConversion"/>
  </si>
  <si>
    <t>samples tag</t>
  </si>
  <si>
    <t>area 100mm^2</t>
  </si>
  <si>
    <t>signal area 100mm^2</t>
  </si>
  <si>
    <t>KO 1</t>
    <phoneticPr fontId="1" type="noConversion"/>
  </si>
  <si>
    <t>KO 2</t>
    <phoneticPr fontId="1" type="noConversion"/>
  </si>
  <si>
    <t>KO 3</t>
    <phoneticPr fontId="1" type="noConversion"/>
  </si>
  <si>
    <t>WT 1</t>
  </si>
  <si>
    <t>WT 2</t>
  </si>
  <si>
    <t>WT 3</t>
  </si>
  <si>
    <t xml:space="preserve">Ki67 </t>
  </si>
  <si>
    <t>crypts number</t>
  </si>
  <si>
    <t>Ki67+ cells numbers</t>
  </si>
  <si>
    <t>per crypt</t>
  </si>
  <si>
    <t>Number of organoids</t>
    <phoneticPr fontId="4" type="noConversion"/>
  </si>
  <si>
    <t>Pre-IFNg</t>
    <phoneticPr fontId="4" type="noConversion"/>
  </si>
  <si>
    <t>Pre-differentiated</t>
    <phoneticPr fontId="4" type="noConversion"/>
  </si>
  <si>
    <t>replicate</t>
    <phoneticPr fontId="4" type="noConversion"/>
  </si>
  <si>
    <t>FM</t>
  </si>
  <si>
    <t>IFNg HGF</t>
  </si>
  <si>
    <t>Diff to FM</t>
    <phoneticPr fontId="4" type="noConversion"/>
  </si>
  <si>
    <t>Diff to FM+HGF</t>
    <phoneticPr fontId="4" type="noConversion"/>
  </si>
  <si>
    <t>replicates</t>
    <phoneticPr fontId="1" type="noConversion"/>
  </si>
  <si>
    <t>FM1</t>
  </si>
  <si>
    <t>FM2</t>
  </si>
  <si>
    <t>FM3</t>
  </si>
  <si>
    <t>FM4</t>
  </si>
  <si>
    <t>FM5</t>
  </si>
  <si>
    <t>FM6</t>
  </si>
  <si>
    <t>IFNg1</t>
  </si>
  <si>
    <t>IFng2</t>
  </si>
  <si>
    <t>IFNg3</t>
  </si>
  <si>
    <t>IFNg4</t>
  </si>
  <si>
    <t>IFNg5</t>
  </si>
  <si>
    <t>IFNg6</t>
  </si>
  <si>
    <t>IFNG+HGF1</t>
  </si>
  <si>
    <t>IFNG+HGF2</t>
  </si>
  <si>
    <t>IFNG+HGF3</t>
  </si>
  <si>
    <t>IFNG+HGF4</t>
  </si>
  <si>
    <t>IFNG+HGF5</t>
  </si>
  <si>
    <t>IFNG+HGF6</t>
  </si>
  <si>
    <t>Actin length (µm)</t>
    <phoneticPr fontId="1" type="noConversion"/>
  </si>
  <si>
    <t>average</t>
    <phoneticPr fontId="1" type="noConversion"/>
  </si>
  <si>
    <t>replicates</t>
  </si>
  <si>
    <t xml:space="preserve">treatment </t>
  </si>
  <si>
    <t>DAPI signals</t>
  </si>
  <si>
    <t>EdU signals</t>
  </si>
  <si>
    <t>percentages</t>
  </si>
  <si>
    <t>IFNg + HGF</t>
  </si>
  <si>
    <t>replicates</t>
    <phoneticPr fontId="7" type="noConversion"/>
  </si>
  <si>
    <t>Ki67+ cells</t>
    <phoneticPr fontId="7" type="noConversion"/>
  </si>
  <si>
    <t>percentage</t>
    <phoneticPr fontId="7" type="noConversion"/>
  </si>
  <si>
    <t>IFNg + HGF</t>
    <phoneticPr fontId="7" type="noConversion"/>
  </si>
  <si>
    <t>control</t>
  </si>
  <si>
    <t>Ifng</t>
  </si>
  <si>
    <t>Ifng+HGF</t>
  </si>
  <si>
    <t>total cell numbers</t>
    <phoneticPr fontId="1" type="noConversion"/>
  </si>
  <si>
    <t>Ki67+ cells</t>
    <phoneticPr fontId="1" type="noConversion"/>
  </si>
  <si>
    <t>Krt20 + Ki67+</t>
    <phoneticPr fontId="1" type="noConversion"/>
  </si>
  <si>
    <t>percentage of Krt20 and Ki67+ cells in Ki67+ cells</t>
    <phoneticPr fontId="1" type="noConversion"/>
  </si>
  <si>
    <t>IFNg</t>
    <phoneticPr fontId="1" type="noConversion"/>
  </si>
  <si>
    <t>IFNg + HGF</t>
    <phoneticPr fontId="1" type="noConversion"/>
  </si>
  <si>
    <t>before reseeding</t>
    <phoneticPr fontId="1" type="noConversion"/>
  </si>
  <si>
    <t>Number</t>
  </si>
  <si>
    <t>count viable (clear smooth surface)</t>
  </si>
  <si>
    <t>1 diff</t>
    <phoneticPr fontId="1" type="noConversion"/>
  </si>
  <si>
    <t xml:space="preserve">2_DIFF </t>
    <phoneticPr fontId="1" type="noConversion"/>
  </si>
  <si>
    <t>3_DIFF</t>
    <phoneticPr fontId="1" type="noConversion"/>
  </si>
  <si>
    <t xml:space="preserve">2_DFF </t>
    <phoneticPr fontId="1" type="noConversion"/>
  </si>
  <si>
    <t>2_DIFF</t>
    <phoneticPr fontId="1" type="noConversion"/>
  </si>
  <si>
    <t>1_Diff + I</t>
    <phoneticPr fontId="1" type="noConversion"/>
  </si>
  <si>
    <t xml:space="preserve">2_DIFF + I </t>
    <phoneticPr fontId="1" type="noConversion"/>
  </si>
  <si>
    <t>3_DIFF + I</t>
    <phoneticPr fontId="1" type="noConversion"/>
  </si>
  <si>
    <t>1_Diff + I + HGF</t>
    <phoneticPr fontId="1" type="noConversion"/>
  </si>
  <si>
    <t>2_DIFF + I + HGF</t>
    <phoneticPr fontId="1" type="noConversion"/>
  </si>
  <si>
    <t>3_DIFF + I + HGF</t>
    <phoneticPr fontId="1" type="noConversion"/>
  </si>
  <si>
    <t>AFTER RESEEDING</t>
  </si>
  <si>
    <t>replicate 1</t>
    <phoneticPr fontId="4" type="noConversion"/>
  </si>
  <si>
    <t>average</t>
  </si>
  <si>
    <t>Diff.+IFNg</t>
    <phoneticPr fontId="4" type="noConversion"/>
  </si>
  <si>
    <t>Diff.+IFNg+HGF</t>
    <phoneticPr fontId="4" type="noConversion"/>
  </si>
  <si>
    <t>numbers</t>
    <phoneticPr fontId="1" type="noConversion"/>
  </si>
  <si>
    <t>crypts</t>
    <phoneticPr fontId="1" type="noConversion"/>
  </si>
  <si>
    <t>numbers per 10 crypt</t>
    <phoneticPr fontId="1" type="noConversion"/>
  </si>
  <si>
    <t>Axin2</t>
  </si>
  <si>
    <t>Lgr5</t>
  </si>
  <si>
    <t>Prog.</t>
  </si>
  <si>
    <t>Diff</t>
  </si>
  <si>
    <t>shedding lenth (0.1um)</t>
    <phoneticPr fontId="1" type="noConversion"/>
  </si>
  <si>
    <t>total length</t>
    <phoneticPr fontId="1" type="noConversion"/>
  </si>
  <si>
    <t>Muc2</t>
    <phoneticPr fontId="1" type="noConversion"/>
  </si>
  <si>
    <t>FM Ctrl</t>
    <phoneticPr fontId="1" type="noConversion"/>
  </si>
  <si>
    <t>IFNg treated</t>
    <phoneticPr fontId="1" type="noConversion"/>
  </si>
  <si>
    <t>Differentiated</t>
    <phoneticPr fontId="1" type="noConversion"/>
  </si>
  <si>
    <t>Math1</t>
    <phoneticPr fontId="1" type="noConversion"/>
  </si>
  <si>
    <t>Itf</t>
    <phoneticPr fontId="1" type="noConversion"/>
  </si>
  <si>
    <t>Bmp2</t>
    <phoneticPr fontId="1" type="noConversion"/>
  </si>
  <si>
    <t>Ki67</t>
    <phoneticPr fontId="1" type="noConversion"/>
  </si>
  <si>
    <t>p21</t>
    <phoneticPr fontId="1" type="noConversion"/>
  </si>
  <si>
    <t xml:space="preserve">sampels </t>
  </si>
  <si>
    <t>tag</t>
  </si>
  <si>
    <t>EdU+cells</t>
  </si>
  <si>
    <t>EdU+ and Krt20+ cells</t>
  </si>
  <si>
    <t>Replicate 1-1</t>
  </si>
  <si>
    <t>AS EdU +IFNg</t>
  </si>
  <si>
    <t>Replicate 1-2</t>
  </si>
  <si>
    <t>Replicate 1-3</t>
  </si>
  <si>
    <t>Replicate 2-1</t>
  </si>
  <si>
    <t>Replicate 2-2</t>
  </si>
  <si>
    <t>Replicate 2-3</t>
  </si>
  <si>
    <t>Replicate 3-1</t>
  </si>
  <si>
    <t>Replicate 3-2</t>
  </si>
  <si>
    <t>Replicate 3-3</t>
  </si>
  <si>
    <t>AS EdU Untreated</t>
  </si>
  <si>
    <t>0h control</t>
  </si>
  <si>
    <t>13h control</t>
  </si>
  <si>
    <t>0h IFNg</t>
  </si>
  <si>
    <t>13h IFNg</t>
  </si>
  <si>
    <t>FM control</t>
    <phoneticPr fontId="1" type="noConversion"/>
  </si>
  <si>
    <t>Linie</t>
  </si>
  <si>
    <t>number</t>
  </si>
  <si>
    <t>brightfield</t>
  </si>
  <si>
    <t>red</t>
  </si>
  <si>
    <t>ratio</t>
  </si>
  <si>
    <t xml:space="preserve">Percentage </t>
    <phoneticPr fontId="1" type="noConversion"/>
  </si>
  <si>
    <t>Infg</t>
  </si>
  <si>
    <t>Untreated</t>
  </si>
  <si>
    <t>HGF</t>
    <phoneticPr fontId="4" type="noConversion"/>
  </si>
  <si>
    <t>IL6</t>
    <phoneticPr fontId="4" type="noConversion"/>
  </si>
  <si>
    <t>IL22</t>
    <phoneticPr fontId="4" type="noConversion"/>
  </si>
  <si>
    <t>IL33</t>
    <phoneticPr fontId="4" type="noConversion"/>
  </si>
  <si>
    <t>Nrg1</t>
    <phoneticPr fontId="4" type="noConversion"/>
  </si>
  <si>
    <t>Lgr5</t>
    <phoneticPr fontId="1" type="noConversion"/>
  </si>
  <si>
    <t>IFNg+HGF</t>
    <phoneticPr fontId="1" type="noConversion"/>
  </si>
  <si>
    <t>Axin2</t>
    <phoneticPr fontId="1" type="noConversion"/>
  </si>
  <si>
    <t>Krt20</t>
    <phoneticPr fontId="1" type="noConversion"/>
  </si>
  <si>
    <t>Xaf</t>
    <phoneticPr fontId="1" type="noConversion"/>
  </si>
  <si>
    <t>Cxcl11</t>
    <phoneticPr fontId="1" type="noConversion"/>
  </si>
  <si>
    <t>Before reseeding</t>
    <phoneticPr fontId="1" type="noConversion"/>
  </si>
  <si>
    <t>area1</t>
    <phoneticPr fontId="1" type="noConversion"/>
  </si>
  <si>
    <t>area2</t>
  </si>
  <si>
    <t>area3</t>
  </si>
  <si>
    <t>sum</t>
    <phoneticPr fontId="1" type="noConversion"/>
  </si>
  <si>
    <t>Ctrl</t>
    <phoneticPr fontId="1" type="noConversion"/>
  </si>
  <si>
    <t>IFNg,HGF</t>
    <phoneticPr fontId="1" type="noConversion"/>
  </si>
  <si>
    <t>replicate 2</t>
    <phoneticPr fontId="1" type="noConversion"/>
  </si>
  <si>
    <t>replicate 3</t>
    <phoneticPr fontId="1" type="noConversion"/>
  </si>
  <si>
    <t>after reseeding</t>
    <phoneticPr fontId="1" type="noConversion"/>
  </si>
  <si>
    <t>total red cells</t>
    <phoneticPr fontId="1" type="noConversion"/>
  </si>
  <si>
    <t>Ifngr1</t>
    <phoneticPr fontId="1" type="noConversion"/>
  </si>
  <si>
    <t>ctrl</t>
  </si>
  <si>
    <t>ifng</t>
  </si>
  <si>
    <t>ifng+hgf</t>
  </si>
  <si>
    <t>Ifngr2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</si>
</sst>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0_);[Red]\(0.000\)"/>
    <numFmt numFmtId="177" formatCode="0.00_);[Red]\(0.00\)"/>
    <numFmt numFmtId="178" formatCode="#,##0.000"/>
    <numFmt numFmtId="179" formatCode="0.00_ "/>
    <numFmt numFmtId="180" formatCode="0_);[Red]\(0\)"/>
    <numFmt numFmtId="181" formatCode="0.000_ "/>
    <numFmt numFmtId="182" formatCode="0.000"/>
  </numFmts>
  <fonts count="13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3"/>
      <charset val="134"/>
      <scheme val="minor"/>
    </font>
    <font>
      <sz val="12"/>
      <color rgb="FF000000"/>
      <name val="等线"/>
      <family val="4"/>
      <charset val="134"/>
      <scheme val="minor"/>
    </font>
    <font>
      <sz val="11"/>
      <color rgb="FF000000"/>
      <name val="等线"/>
      <family val="4"/>
      <charset val="134"/>
      <scheme val="minor"/>
    </font>
    <font>
      <sz val="9"/>
      <name val="FangSong"/>
      <family val="3"/>
      <charset val="134"/>
    </font>
    <font>
      <sz val="12"/>
      <color theme="1"/>
      <name val="DengXian"/>
      <family val="4"/>
      <charset val="134"/>
    </font>
    <font>
      <sz val="12"/>
      <color rgb="FF000000"/>
      <name val="DengXian"/>
      <family val="4"/>
      <charset val="134"/>
    </font>
    <font>
      <sz val="11"/>
      <name val="Calibri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/>
    <xf numFmtId="0" fontId="3" fillId="0" borderId="0" xfId="0" applyFont="1" applyAlignment="1"/>
    <xf numFmtId="2" fontId="3" fillId="0" borderId="0" xfId="0" applyNumberFormat="1" applyFont="1" applyAlignment="1"/>
    <xf numFmtId="177" fontId="3" fillId="0" borderId="0" xfId="0" applyNumberFormat="1" applyFont="1" applyAlignment="1"/>
    <xf numFmtId="3" fontId="2" fillId="0" borderId="0" xfId="0" applyNumberFormat="1" applyFont="1" applyAlignment="1"/>
    <xf numFmtId="3" fontId="3" fillId="0" borderId="0" xfId="0" applyNumberFormat="1" applyFont="1" applyAlignment="1"/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0" fontId="0" fillId="0" borderId="0" xfId="0" applyAlignment="1"/>
    <xf numFmtId="0" fontId="5" fillId="0" borderId="0" xfId="0" applyFont="1" applyAlignment="1"/>
    <xf numFmtId="178" fontId="0" fillId="0" borderId="0" xfId="0" applyNumberFormat="1" applyAlignment="1"/>
    <xf numFmtId="178" fontId="5" fillId="0" borderId="0" xfId="0" applyNumberFormat="1" applyFont="1" applyAlignment="1"/>
    <xf numFmtId="179" fontId="0" fillId="0" borderId="0" xfId="0" applyNumberFormat="1">
      <alignment vertical="center"/>
    </xf>
    <xf numFmtId="0" fontId="0" fillId="0" borderId="1" xfId="0" applyBorder="1">
      <alignment vertical="center"/>
    </xf>
    <xf numFmtId="180" fontId="0" fillId="0" borderId="0" xfId="0" applyNumberFormat="1">
      <alignment vertical="center"/>
    </xf>
    <xf numFmtId="0" fontId="6" fillId="0" borderId="0" xfId="0" applyFont="1" applyAlignment="1"/>
    <xf numFmtId="10" fontId="6" fillId="0" borderId="0" xfId="0" applyNumberFormat="1" applyFont="1" applyAlignment="1"/>
    <xf numFmtId="49" fontId="0" fillId="0" borderId="0" xfId="0" applyNumberFormat="1" applyAlignment="1"/>
    <xf numFmtId="10" fontId="0" fillId="0" borderId="0" xfId="0" applyNumberFormat="1" applyAlignment="1"/>
    <xf numFmtId="179" fontId="5" fillId="0" borderId="0" xfId="0" applyNumberFormat="1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2" fontId="0" fillId="0" borderId="0" xfId="0" applyNumberFormat="1">
      <alignment vertical="center"/>
    </xf>
    <xf numFmtId="2" fontId="0" fillId="0" borderId="0" xfId="0" applyNumberFormat="1" applyAlignment="1"/>
    <xf numFmtId="176" fontId="5" fillId="0" borderId="0" xfId="0" applyNumberFormat="1" applyFont="1" applyAlignment="1"/>
    <xf numFmtId="181" fontId="0" fillId="0" borderId="0" xfId="0" applyNumberFormat="1">
      <alignment vertical="center"/>
    </xf>
    <xf numFmtId="177" fontId="0" fillId="0" borderId="0" xfId="0" applyNumberFormat="1" applyAlignment="1"/>
    <xf numFmtId="182" fontId="0" fillId="0" borderId="0" xfId="0" applyNumberFormat="1" applyAlignment="1"/>
    <xf numFmtId="178" fontId="6" fillId="0" borderId="0" xfId="0" applyNumberFormat="1" applyFont="1" applyAlignment="1"/>
    <xf numFmtId="0" fontId="10" fillId="0" borderId="0" xfId="0" applyFont="1" applyAlignment="1"/>
    <xf numFmtId="0" fontId="11" fillId="0" borderId="0" xfId="0" applyFont="1">
      <alignment vertical="center"/>
    </xf>
    <xf numFmtId="0" fontId="12" fillId="0" borderId="0" xfId="0" applyFont="1">
      <alignment vertical="center"/>
    </xf>
    <xf numFmtId="3" fontId="12" fillId="0" borderId="0" xfId="0" applyNumberFormat="1" applyFont="1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onnections" Target="connection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este" connectionId="1" xr16:uid="{9B6D9829-393A-6548-923C-0D21E54CE6C4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08282-5E79-6A44-A0DA-045D478AC4C2}">
  <dimension ref="A1:E14"/>
  <sheetViews>
    <sheetView workbookViewId="0">
      <selection activeCell="B33" sqref="B33"/>
    </sheetView>
  </sheetViews>
  <sheetFormatPr baseColWidth="10" defaultColWidth="11" defaultRowHeight="16"/>
  <cols>
    <col min="2" max="2" width="20" customWidth="1"/>
    <col min="3" max="3" width="14.6640625" customWidth="1"/>
    <col min="4" max="4" width="14.33203125" customWidth="1"/>
    <col min="5" max="5" width="24.83203125" customWidth="1"/>
  </cols>
  <sheetData>
    <row r="1" spans="1:5">
      <c r="A1" t="s">
        <v>0</v>
      </c>
      <c r="B1" t="s">
        <v>1</v>
      </c>
      <c r="C1" s="1"/>
      <c r="D1" s="1"/>
      <c r="E1" s="2"/>
    </row>
    <row r="2" spans="1:5">
      <c r="A2" t="s">
        <v>2</v>
      </c>
      <c r="B2" t="s">
        <v>3</v>
      </c>
      <c r="C2" s="1" t="s">
        <v>4</v>
      </c>
      <c r="D2" s="1" t="s">
        <v>5</v>
      </c>
      <c r="E2" s="2" t="s">
        <v>6</v>
      </c>
    </row>
    <row r="3" spans="1:5">
      <c r="A3">
        <v>1</v>
      </c>
      <c r="B3" t="s">
        <v>7</v>
      </c>
      <c r="C3" s="1">
        <v>64</v>
      </c>
      <c r="D3" s="1">
        <v>888</v>
      </c>
      <c r="E3" s="2">
        <f>D3/C3</f>
        <v>13.875</v>
      </c>
    </row>
    <row r="4" spans="1:5">
      <c r="A4">
        <v>2</v>
      </c>
      <c r="B4" t="s">
        <v>7</v>
      </c>
      <c r="C4" s="1">
        <v>69</v>
      </c>
      <c r="D4" s="1">
        <v>1575</v>
      </c>
      <c r="E4" s="2">
        <f t="shared" ref="E4:E14" si="0">D4/C4</f>
        <v>22.826086956521738</v>
      </c>
    </row>
    <row r="5" spans="1:5">
      <c r="A5">
        <v>3</v>
      </c>
      <c r="B5" t="s">
        <v>7</v>
      </c>
      <c r="C5" s="1">
        <v>34</v>
      </c>
      <c r="D5" s="1">
        <v>486</v>
      </c>
      <c r="E5" s="2">
        <f t="shared" si="0"/>
        <v>14.294117647058824</v>
      </c>
    </row>
    <row r="6" spans="1:5">
      <c r="A6">
        <v>1</v>
      </c>
      <c r="B6" t="s">
        <v>8</v>
      </c>
      <c r="C6" s="1">
        <v>50</v>
      </c>
      <c r="D6" s="1">
        <v>1245</v>
      </c>
      <c r="E6" s="2">
        <f t="shared" si="0"/>
        <v>24.9</v>
      </c>
    </row>
    <row r="7" spans="1:5">
      <c r="A7">
        <v>2</v>
      </c>
      <c r="B7" t="s">
        <v>8</v>
      </c>
      <c r="C7" s="1">
        <v>42</v>
      </c>
      <c r="D7" s="1">
        <v>884</v>
      </c>
      <c r="E7" s="2">
        <f t="shared" si="0"/>
        <v>21.047619047619047</v>
      </c>
    </row>
    <row r="8" spans="1:5">
      <c r="A8">
        <v>3</v>
      </c>
      <c r="B8" t="s">
        <v>8</v>
      </c>
      <c r="C8" s="1">
        <v>28</v>
      </c>
      <c r="D8" s="1">
        <v>576</v>
      </c>
      <c r="E8" s="2">
        <f t="shared" si="0"/>
        <v>20.571428571428573</v>
      </c>
    </row>
    <row r="9" spans="1:5">
      <c r="A9">
        <v>1</v>
      </c>
      <c r="B9" t="s">
        <v>9</v>
      </c>
      <c r="C9" s="1">
        <v>49</v>
      </c>
      <c r="D9" s="1">
        <v>799</v>
      </c>
      <c r="E9" s="2">
        <f t="shared" si="0"/>
        <v>16.306122448979593</v>
      </c>
    </row>
    <row r="10" spans="1:5">
      <c r="A10">
        <v>2</v>
      </c>
      <c r="B10" t="s">
        <v>9</v>
      </c>
      <c r="C10" s="1">
        <v>68</v>
      </c>
      <c r="D10" s="1">
        <v>1144</v>
      </c>
      <c r="E10" s="2">
        <f t="shared" si="0"/>
        <v>16.823529411764707</v>
      </c>
    </row>
    <row r="11" spans="1:5">
      <c r="A11">
        <v>3</v>
      </c>
      <c r="B11" t="s">
        <v>9</v>
      </c>
      <c r="C11" s="1">
        <v>76</v>
      </c>
      <c r="D11" s="1">
        <v>1193</v>
      </c>
      <c r="E11" s="2">
        <f t="shared" si="0"/>
        <v>15.697368421052632</v>
      </c>
    </row>
    <row r="12" spans="1:5">
      <c r="A12">
        <v>1</v>
      </c>
      <c r="B12" t="s">
        <v>10</v>
      </c>
      <c r="C12" s="1">
        <v>68</v>
      </c>
      <c r="D12" s="1">
        <v>276</v>
      </c>
      <c r="E12" s="2">
        <f t="shared" si="0"/>
        <v>4.0588235294117645</v>
      </c>
    </row>
    <row r="13" spans="1:5">
      <c r="A13">
        <v>2</v>
      </c>
      <c r="B13" t="s">
        <v>10</v>
      </c>
      <c r="C13" s="1">
        <v>37</v>
      </c>
      <c r="D13" s="1">
        <v>108</v>
      </c>
      <c r="E13" s="2">
        <f t="shared" si="0"/>
        <v>2.9189189189189189</v>
      </c>
    </row>
    <row r="14" spans="1:5">
      <c r="A14">
        <v>3</v>
      </c>
      <c r="B14" t="s">
        <v>10</v>
      </c>
      <c r="C14" s="1">
        <v>69</v>
      </c>
      <c r="D14" s="1">
        <v>274</v>
      </c>
      <c r="E14" s="2">
        <f t="shared" si="0"/>
        <v>3.9710144927536231</v>
      </c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28955-5A4B-1B4E-B803-C341A66F4DBB}">
  <dimension ref="A1:E11"/>
  <sheetViews>
    <sheetView workbookViewId="0">
      <selection activeCell="I20" sqref="I20"/>
    </sheetView>
  </sheetViews>
  <sheetFormatPr baseColWidth="10" defaultColWidth="11" defaultRowHeight="16"/>
  <sheetData>
    <row r="1" spans="1:5">
      <c r="A1" s="23" t="s">
        <v>79</v>
      </c>
      <c r="B1" s="14" t="s">
        <v>80</v>
      </c>
      <c r="C1" s="14" t="s">
        <v>81</v>
      </c>
      <c r="D1" s="14" t="s">
        <v>82</v>
      </c>
      <c r="E1" s="14" t="s">
        <v>83</v>
      </c>
    </row>
    <row r="2" spans="1:5">
      <c r="A2" s="23">
        <v>1</v>
      </c>
      <c r="B2" s="14" t="s">
        <v>84</v>
      </c>
      <c r="C2" s="14">
        <v>511</v>
      </c>
      <c r="D2" s="14">
        <v>315</v>
      </c>
      <c r="E2" s="24">
        <f>D2/C2</f>
        <v>0.61643835616438358</v>
      </c>
    </row>
    <row r="3" spans="1:5">
      <c r="A3" s="23" t="s">
        <v>85</v>
      </c>
      <c r="B3" s="14" t="s">
        <v>84</v>
      </c>
      <c r="C3" s="14">
        <v>651</v>
      </c>
      <c r="D3" s="14">
        <v>399</v>
      </c>
      <c r="E3" s="24">
        <f>D3/C3</f>
        <v>0.61290322580645162</v>
      </c>
    </row>
    <row r="4" spans="1:5">
      <c r="A4" s="23" t="s">
        <v>86</v>
      </c>
      <c r="B4" s="14" t="s">
        <v>84</v>
      </c>
      <c r="C4" s="14">
        <v>502</v>
      </c>
      <c r="D4" s="14">
        <v>325</v>
      </c>
      <c r="E4" s="24">
        <f>D4/C4</f>
        <v>0.64741035856573703</v>
      </c>
    </row>
    <row r="5" spans="1:5">
      <c r="A5" s="23" t="s">
        <v>87</v>
      </c>
      <c r="B5" s="14" t="s">
        <v>84</v>
      </c>
      <c r="C5" s="14">
        <v>564</v>
      </c>
      <c r="D5" s="14">
        <v>292</v>
      </c>
      <c r="E5" s="24">
        <f>D5/C5</f>
        <v>0.51773049645390068</v>
      </c>
    </row>
    <row r="6" spans="1:5">
      <c r="A6" s="23">
        <v>3</v>
      </c>
      <c r="B6" s="14" t="s">
        <v>84</v>
      </c>
      <c r="C6" s="14">
        <v>177</v>
      </c>
      <c r="D6" s="14">
        <v>110</v>
      </c>
      <c r="E6" s="24">
        <f>D6/C6</f>
        <v>0.62146892655367236</v>
      </c>
    </row>
    <row r="7" spans="1:5">
      <c r="A7" s="23"/>
      <c r="B7" s="14"/>
      <c r="C7" s="14"/>
      <c r="D7" s="14"/>
      <c r="E7" s="24"/>
    </row>
    <row r="8" spans="1:5">
      <c r="A8" s="23"/>
      <c r="B8" s="14"/>
      <c r="C8" s="14"/>
      <c r="D8" s="14"/>
      <c r="E8" s="24"/>
    </row>
    <row r="9" spans="1:5">
      <c r="A9" s="23">
        <v>1</v>
      </c>
      <c r="B9" s="14" t="s">
        <v>88</v>
      </c>
      <c r="C9" s="14">
        <v>412</v>
      </c>
      <c r="D9" s="14">
        <v>169</v>
      </c>
      <c r="E9" s="24">
        <f>D9/C9</f>
        <v>0.41019417475728154</v>
      </c>
    </row>
    <row r="10" spans="1:5">
      <c r="A10" s="23">
        <v>2</v>
      </c>
      <c r="B10" s="14" t="s">
        <v>88</v>
      </c>
      <c r="C10" s="14">
        <v>649</v>
      </c>
      <c r="D10" s="14">
        <v>277</v>
      </c>
      <c r="E10" s="24">
        <f>D10/C10</f>
        <v>0.42681047765793528</v>
      </c>
    </row>
    <row r="11" spans="1:5">
      <c r="A11" s="23">
        <v>3</v>
      </c>
      <c r="B11" s="14" t="s">
        <v>88</v>
      </c>
      <c r="C11" s="14">
        <v>325</v>
      </c>
      <c r="D11" s="14">
        <v>128</v>
      </c>
      <c r="E11" s="24">
        <f>D11/C11</f>
        <v>0.39384615384615385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BFDAB-5F5A-EC44-AD2C-614A62AE2A31}">
  <dimension ref="A1:D8"/>
  <sheetViews>
    <sheetView workbookViewId="0">
      <selection activeCell="F15" sqref="F15"/>
    </sheetView>
  </sheetViews>
  <sheetFormatPr baseColWidth="10" defaultColWidth="11" defaultRowHeight="16"/>
  <cols>
    <col min="3" max="3" width="31.6640625" customWidth="1"/>
  </cols>
  <sheetData>
    <row r="1" spans="1:4">
      <c r="A1" t="s">
        <v>39</v>
      </c>
      <c r="B1" t="s">
        <v>89</v>
      </c>
      <c r="C1" t="s">
        <v>90</v>
      </c>
      <c r="D1" t="s">
        <v>91</v>
      </c>
    </row>
    <row r="2" spans="1:4">
      <c r="A2" t="s">
        <v>92</v>
      </c>
      <c r="B2">
        <v>252</v>
      </c>
      <c r="C2">
        <f>260-B2</f>
        <v>8</v>
      </c>
      <c r="D2">
        <f>C2/B2*100</f>
        <v>3.1746031746031744</v>
      </c>
    </row>
    <row r="3" spans="1:4">
      <c r="A3" t="s">
        <v>93</v>
      </c>
      <c r="B3">
        <v>622</v>
      </c>
      <c r="C3">
        <f>666-B3</f>
        <v>44</v>
      </c>
      <c r="D3">
        <f>C3/B3*100</f>
        <v>7.07395498392283</v>
      </c>
    </row>
    <row r="4" spans="1:4">
      <c r="A4" t="s">
        <v>94</v>
      </c>
      <c r="B4">
        <v>366</v>
      </c>
      <c r="C4">
        <f>385-B4</f>
        <v>19</v>
      </c>
      <c r="D4">
        <f>C4/B4*100</f>
        <v>5.1912568306010929</v>
      </c>
    </row>
    <row r="6" spans="1:4">
      <c r="A6" t="s">
        <v>95</v>
      </c>
      <c r="B6">
        <v>271</v>
      </c>
      <c r="C6">
        <f>352-B6</f>
        <v>81</v>
      </c>
      <c r="D6">
        <f>C6/B6*100</f>
        <v>29.889298892988929</v>
      </c>
    </row>
    <row r="7" spans="1:4">
      <c r="A7" t="s">
        <v>96</v>
      </c>
      <c r="B7">
        <v>342</v>
      </c>
      <c r="C7">
        <f>476-B7</f>
        <v>134</v>
      </c>
      <c r="D7">
        <f>C7/B7*100</f>
        <v>39.1812865497076</v>
      </c>
    </row>
    <row r="8" spans="1:4">
      <c r="A8" t="s">
        <v>97</v>
      </c>
      <c r="B8">
        <v>530</v>
      </c>
      <c r="C8">
        <f>713-B8</f>
        <v>183</v>
      </c>
      <c r="D8">
        <f>C8/B8*100</f>
        <v>34.528301886792448</v>
      </c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0C2EA-E4E6-214D-AAFE-FD3BFE5B16F3}">
  <dimension ref="A1:E13"/>
  <sheetViews>
    <sheetView workbookViewId="0">
      <selection activeCell="E11" sqref="E11:E13"/>
    </sheetView>
  </sheetViews>
  <sheetFormatPr baseColWidth="10" defaultColWidth="11" defaultRowHeight="16"/>
  <cols>
    <col min="2" max="2" width="26.33203125" customWidth="1"/>
    <col min="5" max="5" width="47.1640625" customWidth="1"/>
  </cols>
  <sheetData>
    <row r="1" spans="1:5">
      <c r="A1" t="s">
        <v>2</v>
      </c>
      <c r="B1" t="s">
        <v>3</v>
      </c>
      <c r="C1" s="11" t="s">
        <v>98</v>
      </c>
      <c r="D1" s="11" t="s">
        <v>99</v>
      </c>
      <c r="E1" s="25" t="s">
        <v>100</v>
      </c>
    </row>
    <row r="2" spans="1:5">
      <c r="A2">
        <v>1</v>
      </c>
      <c r="B2" t="s">
        <v>7</v>
      </c>
      <c r="C2" s="11">
        <v>28.48</v>
      </c>
      <c r="D2" s="11">
        <v>0.95</v>
      </c>
      <c r="E2" s="25">
        <v>3.34</v>
      </c>
    </row>
    <row r="3" spans="1:5">
      <c r="A3">
        <v>2</v>
      </c>
      <c r="B3" t="s">
        <v>7</v>
      </c>
      <c r="C3" s="11">
        <v>28.01</v>
      </c>
      <c r="D3" s="11">
        <v>0.92</v>
      </c>
      <c r="E3" s="25">
        <v>3.28</v>
      </c>
    </row>
    <row r="4" spans="1:5">
      <c r="A4">
        <v>3</v>
      </c>
      <c r="B4" t="s">
        <v>7</v>
      </c>
      <c r="C4" s="11">
        <v>28.49</v>
      </c>
      <c r="D4" s="11">
        <v>1.1599999999999999</v>
      </c>
      <c r="E4" s="25">
        <v>4.07</v>
      </c>
    </row>
    <row r="5" spans="1:5">
      <c r="A5">
        <v>1</v>
      </c>
      <c r="B5" t="s">
        <v>8</v>
      </c>
      <c r="C5" s="11">
        <v>36.289000000000001</v>
      </c>
      <c r="D5" s="11">
        <v>1.4870000000000001</v>
      </c>
      <c r="E5" s="25">
        <v>4.0999999999999996</v>
      </c>
    </row>
    <row r="6" spans="1:5">
      <c r="A6">
        <v>2</v>
      </c>
      <c r="B6" t="s">
        <v>8</v>
      </c>
      <c r="C6" s="11">
        <v>94.287999999999997</v>
      </c>
      <c r="D6" s="11">
        <v>2.8380000000000001</v>
      </c>
      <c r="E6" s="25">
        <v>3.01</v>
      </c>
    </row>
    <row r="7" spans="1:5">
      <c r="A7">
        <v>3</v>
      </c>
      <c r="B7" t="s">
        <v>8</v>
      </c>
      <c r="C7" s="11">
        <v>40.823999999999998</v>
      </c>
      <c r="D7" s="11">
        <v>2.0830000000000002</v>
      </c>
      <c r="E7" s="25">
        <v>5.0999999999999996</v>
      </c>
    </row>
    <row r="8" spans="1:5">
      <c r="A8">
        <v>1</v>
      </c>
      <c r="B8" t="s">
        <v>9</v>
      </c>
      <c r="C8" s="11">
        <v>50.537999999999997</v>
      </c>
      <c r="D8" s="11">
        <v>1.4390000000000001</v>
      </c>
      <c r="E8" s="25">
        <v>2.85</v>
      </c>
    </row>
    <row r="9" spans="1:5">
      <c r="A9">
        <v>2</v>
      </c>
      <c r="B9" t="s">
        <v>9</v>
      </c>
      <c r="C9" s="11">
        <v>46.222000000000001</v>
      </c>
      <c r="D9" s="11">
        <v>1.4410000000000001</v>
      </c>
      <c r="E9" s="25">
        <v>3.12</v>
      </c>
    </row>
    <row r="10" spans="1:5">
      <c r="A10">
        <v>3</v>
      </c>
      <c r="B10" t="s">
        <v>9</v>
      </c>
      <c r="C10" s="11">
        <v>63.671999999999997</v>
      </c>
      <c r="D10" s="11">
        <v>2.6840000000000002</v>
      </c>
      <c r="E10" s="25">
        <v>4.22</v>
      </c>
    </row>
    <row r="11" spans="1:5">
      <c r="A11">
        <v>1</v>
      </c>
      <c r="B11" t="s">
        <v>10</v>
      </c>
      <c r="C11" s="11">
        <v>49.259</v>
      </c>
      <c r="D11" s="11">
        <v>0.42199999999999999</v>
      </c>
      <c r="E11" s="25">
        <v>0.86</v>
      </c>
    </row>
    <row r="12" spans="1:5">
      <c r="A12">
        <v>2</v>
      </c>
      <c r="B12" t="s">
        <v>10</v>
      </c>
      <c r="C12" s="11">
        <v>38.738</v>
      </c>
      <c r="D12" s="11">
        <v>0.191</v>
      </c>
      <c r="E12" s="25">
        <v>0.49</v>
      </c>
    </row>
    <row r="13" spans="1:5">
      <c r="A13">
        <v>3</v>
      </c>
      <c r="B13" t="s">
        <v>10</v>
      </c>
      <c r="C13" s="11">
        <v>33.348999999999997</v>
      </c>
      <c r="D13" s="11">
        <v>0.22600000000000001</v>
      </c>
      <c r="E13" s="25">
        <v>0.68</v>
      </c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CFA06-761C-1F40-A6DA-ACC1E14313FA}">
  <dimension ref="A1:E13"/>
  <sheetViews>
    <sheetView workbookViewId="0">
      <selection activeCell="E11" sqref="E11:E13"/>
    </sheetView>
  </sheetViews>
  <sheetFormatPr baseColWidth="10" defaultColWidth="11" defaultRowHeight="16"/>
  <cols>
    <col min="2" max="2" width="20.5" customWidth="1"/>
  </cols>
  <sheetData>
    <row r="1" spans="1:5">
      <c r="A1" t="s">
        <v>2</v>
      </c>
      <c r="B1" t="s">
        <v>3</v>
      </c>
      <c r="C1" s="11" t="s">
        <v>98</v>
      </c>
      <c r="D1" s="11" t="s">
        <v>99</v>
      </c>
      <c r="E1" s="25" t="s">
        <v>100</v>
      </c>
    </row>
    <row r="2" spans="1:5">
      <c r="A2">
        <v>1</v>
      </c>
      <c r="B2" t="s">
        <v>7</v>
      </c>
      <c r="C2">
        <v>115.036</v>
      </c>
      <c r="D2">
        <v>23.404</v>
      </c>
      <c r="E2" s="18">
        <f>D2/C2*100</f>
        <v>20.344935498452656</v>
      </c>
    </row>
    <row r="3" spans="1:5">
      <c r="A3">
        <v>2</v>
      </c>
      <c r="B3" t="s">
        <v>7</v>
      </c>
      <c r="C3">
        <v>103.19499999999999</v>
      </c>
      <c r="D3">
        <v>16.009</v>
      </c>
      <c r="E3" s="18">
        <f t="shared" ref="E3:E13" si="0">D3/C3*100</f>
        <v>15.513348514947431</v>
      </c>
    </row>
    <row r="4" spans="1:5">
      <c r="A4">
        <v>3</v>
      </c>
      <c r="B4" t="s">
        <v>7</v>
      </c>
      <c r="C4">
        <v>153.86000000000001</v>
      </c>
      <c r="D4">
        <v>14.02</v>
      </c>
      <c r="E4" s="18">
        <f t="shared" si="0"/>
        <v>9.1121799038086557</v>
      </c>
    </row>
    <row r="5" spans="1:5">
      <c r="A5">
        <v>1</v>
      </c>
      <c r="B5" t="s">
        <v>8</v>
      </c>
      <c r="C5">
        <v>53.1</v>
      </c>
      <c r="D5">
        <v>7.04</v>
      </c>
      <c r="E5" s="18">
        <f t="shared" si="0"/>
        <v>13.258003766478343</v>
      </c>
    </row>
    <row r="6" spans="1:5">
      <c r="A6">
        <v>2</v>
      </c>
      <c r="B6" t="s">
        <v>8</v>
      </c>
      <c r="C6">
        <v>161.81</v>
      </c>
      <c r="D6">
        <v>19.808</v>
      </c>
      <c r="E6" s="18">
        <f t="shared" si="0"/>
        <v>12.24151782955318</v>
      </c>
    </row>
    <row r="7" spans="1:5">
      <c r="A7">
        <v>3</v>
      </c>
      <c r="B7" t="s">
        <v>8</v>
      </c>
      <c r="C7">
        <v>81.55</v>
      </c>
      <c r="D7">
        <v>10.61</v>
      </c>
      <c r="E7" s="18">
        <f t="shared" si="0"/>
        <v>13.010423053341508</v>
      </c>
    </row>
    <row r="8" spans="1:5">
      <c r="A8">
        <v>1</v>
      </c>
      <c r="B8" t="s">
        <v>9</v>
      </c>
      <c r="C8">
        <v>61.11</v>
      </c>
      <c r="D8">
        <v>10.685</v>
      </c>
      <c r="E8" s="18">
        <f t="shared" si="0"/>
        <v>17.484863361152023</v>
      </c>
    </row>
    <row r="9" spans="1:5">
      <c r="A9">
        <v>2</v>
      </c>
      <c r="B9" t="s">
        <v>9</v>
      </c>
      <c r="C9">
        <v>68.257999999999996</v>
      </c>
      <c r="D9">
        <v>7.5940000000000003</v>
      </c>
      <c r="E9" s="18">
        <f t="shared" si="0"/>
        <v>11.125435846347683</v>
      </c>
    </row>
    <row r="10" spans="1:5">
      <c r="A10">
        <v>3</v>
      </c>
      <c r="B10" t="s">
        <v>9</v>
      </c>
      <c r="C10">
        <v>167.529</v>
      </c>
      <c r="D10">
        <v>18.881</v>
      </c>
      <c r="E10" s="18">
        <f t="shared" si="0"/>
        <v>11.270287532307838</v>
      </c>
    </row>
    <row r="11" spans="1:5">
      <c r="A11">
        <v>1</v>
      </c>
      <c r="B11" t="s">
        <v>10</v>
      </c>
      <c r="C11">
        <v>25.651</v>
      </c>
      <c r="D11">
        <v>1.347</v>
      </c>
      <c r="E11" s="18">
        <f>D11/C11*100</f>
        <v>5.2512572609254997</v>
      </c>
    </row>
    <row r="12" spans="1:5">
      <c r="A12">
        <v>2</v>
      </c>
      <c r="B12" t="s">
        <v>10</v>
      </c>
      <c r="C12">
        <v>96.475999999999999</v>
      </c>
      <c r="D12">
        <v>4.4749999999999996</v>
      </c>
      <c r="E12" s="18">
        <f t="shared" si="0"/>
        <v>4.6384593059413737</v>
      </c>
    </row>
    <row r="13" spans="1:5">
      <c r="A13">
        <v>3</v>
      </c>
      <c r="B13" t="s">
        <v>10</v>
      </c>
      <c r="C13">
        <v>47.604999999999997</v>
      </c>
      <c r="D13">
        <v>0.97299999999999998</v>
      </c>
      <c r="E13" s="18">
        <f t="shared" si="0"/>
        <v>2.0439029513706544</v>
      </c>
    </row>
  </sheetData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2B924-83BF-844D-84E6-70FDD5BF3119}">
  <dimension ref="A1:H56"/>
  <sheetViews>
    <sheetView topLeftCell="A40" workbookViewId="0">
      <selection activeCell="H53" sqref="H53:H56"/>
    </sheetView>
  </sheetViews>
  <sheetFormatPr baseColWidth="10" defaultColWidth="11" defaultRowHeight="16"/>
  <sheetData>
    <row r="1" spans="1:8">
      <c r="A1" s="11" t="s">
        <v>101</v>
      </c>
      <c r="B1" s="11"/>
      <c r="C1" s="12"/>
      <c r="D1" s="12"/>
      <c r="E1" s="12"/>
      <c r="F1" s="13"/>
      <c r="G1" s="13"/>
      <c r="H1" s="12"/>
    </row>
    <row r="2" spans="1:8">
      <c r="A2" s="11" t="s">
        <v>28</v>
      </c>
      <c r="B2" s="11" t="s">
        <v>29</v>
      </c>
      <c r="C2" s="12" t="s">
        <v>30</v>
      </c>
      <c r="D2" s="12" t="s">
        <v>31</v>
      </c>
      <c r="E2" s="12" t="s">
        <v>32</v>
      </c>
      <c r="F2" s="13" t="s">
        <v>33</v>
      </c>
      <c r="G2" s="13" t="s">
        <v>34</v>
      </c>
      <c r="H2" s="12" t="s">
        <v>35</v>
      </c>
    </row>
    <row r="3" spans="1:8">
      <c r="A3" s="11">
        <v>1</v>
      </c>
      <c r="B3" s="11" t="s">
        <v>36</v>
      </c>
      <c r="C3" s="17">
        <v>26.321999999999999</v>
      </c>
      <c r="D3" s="17">
        <v>18.417999999999999</v>
      </c>
      <c r="E3" s="12">
        <v>7.9050000000000002</v>
      </c>
      <c r="F3" s="12">
        <v>8.3610000000000007</v>
      </c>
      <c r="G3" s="12">
        <v>-0.45700000000000002</v>
      </c>
      <c r="H3" s="12">
        <v>1.3720000000000001</v>
      </c>
    </row>
    <row r="4" spans="1:8">
      <c r="A4" s="11">
        <v>2</v>
      </c>
      <c r="B4" s="11" t="s">
        <v>36</v>
      </c>
      <c r="C4" s="17">
        <v>25.928000000000001</v>
      </c>
      <c r="D4" s="17">
        <v>17.805</v>
      </c>
      <c r="E4" s="12">
        <v>8.1229999999999993</v>
      </c>
      <c r="F4" s="11"/>
      <c r="G4" s="12">
        <v>-0.23799999999999999</v>
      </c>
      <c r="H4" s="12">
        <v>1.18</v>
      </c>
    </row>
    <row r="5" spans="1:8">
      <c r="A5" s="11">
        <v>3</v>
      </c>
      <c r="B5" s="11" t="s">
        <v>36</v>
      </c>
      <c r="C5" s="17">
        <v>26.684000000000001</v>
      </c>
      <c r="D5" s="17">
        <v>18.091000000000001</v>
      </c>
      <c r="E5" s="12">
        <v>8.593</v>
      </c>
      <c r="F5" s="11"/>
      <c r="G5" s="12">
        <v>0.23200000000000001</v>
      </c>
      <c r="H5" s="12">
        <v>0.85199999999999998</v>
      </c>
    </row>
    <row r="6" spans="1:8">
      <c r="A6" s="11">
        <v>4</v>
      </c>
      <c r="B6" s="11" t="s">
        <v>36</v>
      </c>
      <c r="C6" s="17">
        <v>26.911999999999999</v>
      </c>
      <c r="D6" s="17">
        <v>18.087</v>
      </c>
      <c r="E6" s="12">
        <v>8.8249999999999993</v>
      </c>
      <c r="F6" s="11"/>
      <c r="G6" s="12">
        <v>0.46300000000000002</v>
      </c>
      <c r="H6" s="12">
        <v>0.72499999999999998</v>
      </c>
    </row>
    <row r="7" spans="1:8">
      <c r="A7" s="11">
        <v>1</v>
      </c>
      <c r="B7" s="11" t="s">
        <v>37</v>
      </c>
      <c r="C7" s="17">
        <v>27.965</v>
      </c>
      <c r="D7" s="17">
        <v>17.681000000000001</v>
      </c>
      <c r="E7" s="12">
        <v>10.284000000000001</v>
      </c>
      <c r="F7" s="11"/>
      <c r="G7" s="12">
        <v>1.9219999999999999</v>
      </c>
      <c r="H7" s="12">
        <v>0.26400000000000001</v>
      </c>
    </row>
    <row r="8" spans="1:8">
      <c r="A8" s="11">
        <v>2</v>
      </c>
      <c r="B8" s="11" t="s">
        <v>37</v>
      </c>
      <c r="C8" s="17">
        <v>27.74</v>
      </c>
      <c r="D8" s="17">
        <v>17.666</v>
      </c>
      <c r="E8" s="12">
        <v>10.074</v>
      </c>
      <c r="F8" s="11"/>
      <c r="G8" s="12">
        <v>1.712</v>
      </c>
      <c r="H8" s="12">
        <v>0.30499999999999999</v>
      </c>
    </row>
    <row r="9" spans="1:8">
      <c r="A9" s="11">
        <v>3</v>
      </c>
      <c r="B9" s="11" t="s">
        <v>37</v>
      </c>
      <c r="C9" s="17">
        <v>27.088000000000001</v>
      </c>
      <c r="D9" s="17">
        <v>17.77</v>
      </c>
      <c r="E9" s="12">
        <v>9.3170000000000002</v>
      </c>
      <c r="F9" s="11"/>
      <c r="G9" s="12">
        <v>0.95599999999999996</v>
      </c>
      <c r="H9" s="12">
        <v>0.51600000000000001</v>
      </c>
    </row>
    <row r="10" spans="1:8">
      <c r="A10" s="11">
        <v>4</v>
      </c>
      <c r="B10" s="11" t="s">
        <v>37</v>
      </c>
      <c r="C10" s="17">
        <v>27.457000000000001</v>
      </c>
      <c r="D10" s="17">
        <v>17.911999999999999</v>
      </c>
      <c r="E10" s="12">
        <v>9.5449999999999999</v>
      </c>
      <c r="F10" s="11"/>
      <c r="G10" s="12">
        <v>1.1839999999999999</v>
      </c>
      <c r="H10" s="12">
        <v>0.44</v>
      </c>
    </row>
    <row r="11" spans="1:8">
      <c r="A11" s="11">
        <v>1</v>
      </c>
      <c r="B11" s="11" t="s">
        <v>102</v>
      </c>
      <c r="C11" s="17">
        <v>26.594999999999999</v>
      </c>
      <c r="D11" s="17">
        <v>18.355</v>
      </c>
      <c r="E11" s="12">
        <v>8.24</v>
      </c>
      <c r="F11" s="11"/>
      <c r="G11" s="12">
        <v>-0.121</v>
      </c>
      <c r="H11" s="12">
        <v>1.0880000000000001</v>
      </c>
    </row>
    <row r="12" spans="1:8">
      <c r="A12" s="11">
        <v>2</v>
      </c>
      <c r="B12" s="11" t="s">
        <v>102</v>
      </c>
      <c r="C12" s="17">
        <v>26.335000000000001</v>
      </c>
      <c r="D12" s="17">
        <v>18.742999999999999</v>
      </c>
      <c r="E12" s="12">
        <v>7.593</v>
      </c>
      <c r="F12" s="11"/>
      <c r="G12" s="12">
        <v>-0.76900000000000002</v>
      </c>
      <c r="H12" s="12">
        <v>1.704</v>
      </c>
    </row>
    <row r="13" spans="1:8">
      <c r="A13" s="11">
        <v>3</v>
      </c>
      <c r="B13" s="11" t="s">
        <v>102</v>
      </c>
      <c r="C13" s="17">
        <v>26.97</v>
      </c>
      <c r="D13" s="17">
        <v>18.225000000000001</v>
      </c>
      <c r="E13" s="12">
        <v>8.7449999999999992</v>
      </c>
      <c r="F13" s="11"/>
      <c r="G13" s="12">
        <v>0.38400000000000001</v>
      </c>
      <c r="H13" s="12">
        <v>0.76600000000000001</v>
      </c>
    </row>
    <row r="14" spans="1:8">
      <c r="A14" s="11">
        <v>4</v>
      </c>
      <c r="B14" s="11" t="s">
        <v>102</v>
      </c>
      <c r="C14" s="17">
        <v>26.835000000000001</v>
      </c>
      <c r="D14" s="17">
        <v>18.178000000000001</v>
      </c>
      <c r="E14" s="12">
        <v>8.6579999999999995</v>
      </c>
      <c r="F14" s="11"/>
      <c r="G14" s="12">
        <v>0.29599999999999999</v>
      </c>
      <c r="H14" s="12">
        <v>0.81399999999999995</v>
      </c>
    </row>
    <row r="15" spans="1:8">
      <c r="A15" s="11">
        <v>1</v>
      </c>
      <c r="B15" s="11" t="s">
        <v>103</v>
      </c>
      <c r="C15" s="17">
        <v>27.943000000000001</v>
      </c>
      <c r="D15" s="17">
        <v>17.795999999999999</v>
      </c>
      <c r="E15" s="12">
        <v>10.147</v>
      </c>
      <c r="F15" s="11"/>
      <c r="G15" s="12">
        <v>1.7849999999999999</v>
      </c>
      <c r="H15" s="12">
        <v>0.28999999999999998</v>
      </c>
    </row>
    <row r="16" spans="1:8">
      <c r="A16" s="11">
        <v>2</v>
      </c>
      <c r="B16" s="11" t="s">
        <v>103</v>
      </c>
      <c r="C16" s="17">
        <v>28.347999999999999</v>
      </c>
      <c r="D16" s="17">
        <v>18.122</v>
      </c>
      <c r="E16" s="12">
        <v>10.227</v>
      </c>
      <c r="F16" s="11"/>
      <c r="G16" s="12">
        <v>1.865</v>
      </c>
      <c r="H16" s="12">
        <v>0.27400000000000002</v>
      </c>
    </row>
    <row r="17" spans="1:8">
      <c r="A17" s="11">
        <v>3</v>
      </c>
      <c r="B17" s="11" t="s">
        <v>103</v>
      </c>
      <c r="C17" s="17">
        <v>27.033000000000001</v>
      </c>
      <c r="D17" s="17">
        <v>17.707999999999998</v>
      </c>
      <c r="E17" s="12">
        <v>9.3249999999999993</v>
      </c>
      <c r="F17" s="11"/>
      <c r="G17" s="12">
        <v>0.96299999999999997</v>
      </c>
      <c r="H17" s="12">
        <v>0.51300000000000001</v>
      </c>
    </row>
    <row r="18" spans="1:8">
      <c r="A18" s="11">
        <v>4</v>
      </c>
      <c r="B18" s="11" t="s">
        <v>103</v>
      </c>
      <c r="C18" s="17">
        <v>26.91</v>
      </c>
      <c r="D18" s="17">
        <v>17.920999999999999</v>
      </c>
      <c r="E18" s="12">
        <v>8.9890000000000008</v>
      </c>
      <c r="F18" s="11"/>
      <c r="G18" s="12">
        <v>0.628</v>
      </c>
      <c r="H18" s="12">
        <v>0.64700000000000002</v>
      </c>
    </row>
    <row r="19" spans="1:8">
      <c r="A19" s="11"/>
      <c r="B19" s="11"/>
      <c r="C19" s="11"/>
      <c r="D19" s="11"/>
      <c r="E19" s="12"/>
      <c r="F19" s="11"/>
      <c r="G19" s="11"/>
      <c r="H19" s="12"/>
    </row>
    <row r="20" spans="1:8">
      <c r="A20" s="11" t="s">
        <v>104</v>
      </c>
      <c r="B20" s="11"/>
      <c r="C20" s="11"/>
      <c r="D20" s="11"/>
      <c r="E20" s="12"/>
      <c r="F20" s="11"/>
      <c r="G20" s="11"/>
      <c r="H20" s="12"/>
    </row>
    <row r="21" spans="1:8">
      <c r="A21" s="11" t="s">
        <v>28</v>
      </c>
      <c r="B21" s="11" t="s">
        <v>29</v>
      </c>
      <c r="C21" s="12" t="s">
        <v>30</v>
      </c>
      <c r="D21" s="12" t="s">
        <v>31</v>
      </c>
      <c r="E21" s="12" t="s">
        <v>32</v>
      </c>
      <c r="F21" s="13" t="s">
        <v>33</v>
      </c>
      <c r="G21" s="13" t="s">
        <v>34</v>
      </c>
      <c r="H21" s="12" t="s">
        <v>35</v>
      </c>
    </row>
    <row r="22" spans="1:8">
      <c r="A22" s="11">
        <v>1</v>
      </c>
      <c r="B22" s="11" t="s">
        <v>36</v>
      </c>
      <c r="C22" s="17">
        <v>21.408000000000001</v>
      </c>
      <c r="D22" s="17">
        <v>18.417999999999999</v>
      </c>
      <c r="E22" s="12">
        <v>2.9910000000000001</v>
      </c>
      <c r="F22" s="12">
        <v>3.1440000000000001</v>
      </c>
      <c r="G22" s="12">
        <v>-0.153</v>
      </c>
      <c r="H22" s="12">
        <v>1.1120000000000001</v>
      </c>
    </row>
    <row r="23" spans="1:8">
      <c r="A23" s="11">
        <v>2</v>
      </c>
      <c r="B23" s="11" t="s">
        <v>36</v>
      </c>
      <c r="C23" s="17">
        <v>20.809000000000001</v>
      </c>
      <c r="D23" s="17">
        <v>17.805</v>
      </c>
      <c r="E23" s="12">
        <v>3.004</v>
      </c>
      <c r="F23" s="11"/>
      <c r="G23" s="12">
        <v>-0.14000000000000001</v>
      </c>
      <c r="H23" s="12">
        <v>1.1020000000000001</v>
      </c>
    </row>
    <row r="24" spans="1:8">
      <c r="A24" s="11">
        <v>3</v>
      </c>
      <c r="B24" s="11" t="s">
        <v>36</v>
      </c>
      <c r="C24" s="17">
        <v>21</v>
      </c>
      <c r="D24" s="17">
        <v>18.091000000000001</v>
      </c>
      <c r="E24" s="12">
        <v>2.9089999999999998</v>
      </c>
      <c r="F24" s="11"/>
      <c r="G24" s="12">
        <v>-0.23499999999999999</v>
      </c>
      <c r="H24" s="12">
        <v>1.177</v>
      </c>
    </row>
    <row r="25" spans="1:8">
      <c r="A25" s="11">
        <v>4</v>
      </c>
      <c r="B25" s="11" t="s">
        <v>36</v>
      </c>
      <c r="C25" s="17">
        <v>21.76</v>
      </c>
      <c r="D25" s="17">
        <v>18.087</v>
      </c>
      <c r="E25" s="12">
        <v>3.673</v>
      </c>
      <c r="F25" s="11"/>
      <c r="G25" s="12">
        <v>0.52900000000000003</v>
      </c>
      <c r="H25" s="12">
        <v>0.69299999999999995</v>
      </c>
    </row>
    <row r="26" spans="1:8">
      <c r="A26" s="11">
        <v>1</v>
      </c>
      <c r="B26" s="11" t="s">
        <v>37</v>
      </c>
      <c r="C26" s="17">
        <v>22.504000000000001</v>
      </c>
      <c r="D26" s="17">
        <v>17.681000000000001</v>
      </c>
      <c r="E26" s="12">
        <v>4.8239999999999998</v>
      </c>
      <c r="F26" s="11"/>
      <c r="G26" s="12">
        <v>1.68</v>
      </c>
      <c r="H26" s="12">
        <v>0.312</v>
      </c>
    </row>
    <row r="27" spans="1:8">
      <c r="A27" s="11">
        <v>2</v>
      </c>
      <c r="B27" s="11" t="s">
        <v>37</v>
      </c>
      <c r="C27" s="17">
        <v>22.195</v>
      </c>
      <c r="D27" s="17">
        <v>17.666</v>
      </c>
      <c r="E27" s="12">
        <v>4.5289999999999999</v>
      </c>
      <c r="F27" s="11"/>
      <c r="G27" s="12">
        <v>1.385</v>
      </c>
      <c r="H27" s="12">
        <v>0.38300000000000001</v>
      </c>
    </row>
    <row r="28" spans="1:8">
      <c r="A28" s="11">
        <v>3</v>
      </c>
      <c r="B28" s="11" t="s">
        <v>37</v>
      </c>
      <c r="C28" s="17">
        <v>22.161999999999999</v>
      </c>
      <c r="D28" s="17">
        <v>17.77</v>
      </c>
      <c r="E28" s="12">
        <v>4.391</v>
      </c>
      <c r="F28" s="11"/>
      <c r="G28" s="12">
        <v>1.2470000000000001</v>
      </c>
      <c r="H28" s="12">
        <v>0.42099999999999999</v>
      </c>
    </row>
    <row r="29" spans="1:8">
      <c r="A29" s="11">
        <v>4</v>
      </c>
      <c r="B29" s="11" t="s">
        <v>37</v>
      </c>
      <c r="C29" s="17">
        <v>22.376000000000001</v>
      </c>
      <c r="D29" s="17">
        <v>17.911999999999999</v>
      </c>
      <c r="E29" s="12">
        <v>4.4649999999999999</v>
      </c>
      <c r="F29" s="11"/>
      <c r="G29" s="12">
        <v>1.321</v>
      </c>
      <c r="H29" s="12">
        <v>0.4</v>
      </c>
    </row>
    <row r="30" spans="1:8">
      <c r="A30" s="11">
        <v>1</v>
      </c>
      <c r="B30" s="11" t="s">
        <v>102</v>
      </c>
      <c r="C30" s="17">
        <v>21.207999999999998</v>
      </c>
      <c r="D30" s="17">
        <v>18.355</v>
      </c>
      <c r="E30" s="12">
        <v>2.8540000000000001</v>
      </c>
      <c r="F30" s="11"/>
      <c r="G30" s="12">
        <v>-0.29099999999999998</v>
      </c>
      <c r="H30" s="12">
        <v>1.2230000000000001</v>
      </c>
    </row>
    <row r="31" spans="1:8">
      <c r="A31" s="11">
        <v>2</v>
      </c>
      <c r="B31" s="11" t="s">
        <v>102</v>
      </c>
      <c r="C31" s="17">
        <v>21.013999999999999</v>
      </c>
      <c r="D31" s="17">
        <v>18.742999999999999</v>
      </c>
      <c r="E31" s="12">
        <v>2.2709999999999999</v>
      </c>
      <c r="F31" s="11"/>
      <c r="G31" s="12">
        <v>-0.873</v>
      </c>
      <c r="H31" s="12">
        <v>1.831</v>
      </c>
    </row>
    <row r="32" spans="1:8">
      <c r="A32" s="11">
        <v>3</v>
      </c>
      <c r="B32" s="11" t="s">
        <v>102</v>
      </c>
      <c r="C32" s="17">
        <v>20.474</v>
      </c>
      <c r="D32" s="17">
        <v>18.225000000000001</v>
      </c>
      <c r="E32" s="12">
        <v>2.2480000000000002</v>
      </c>
      <c r="F32" s="11"/>
      <c r="G32" s="12">
        <v>-0.89600000000000002</v>
      </c>
      <c r="H32" s="12">
        <v>1.86</v>
      </c>
    </row>
    <row r="33" spans="1:8">
      <c r="A33" s="11">
        <v>4</v>
      </c>
      <c r="B33" s="11" t="s">
        <v>102</v>
      </c>
      <c r="C33" s="17">
        <v>20.85</v>
      </c>
      <c r="D33" s="17">
        <v>18.178000000000001</v>
      </c>
      <c r="E33" s="12">
        <v>2.6720000000000002</v>
      </c>
      <c r="F33" s="11"/>
      <c r="G33" s="12">
        <v>-0.47199999999999998</v>
      </c>
      <c r="H33" s="12">
        <v>1.387</v>
      </c>
    </row>
    <row r="34" spans="1:8">
      <c r="A34" s="11">
        <v>1</v>
      </c>
      <c r="B34" s="11" t="s">
        <v>103</v>
      </c>
      <c r="C34" s="17">
        <v>22.206</v>
      </c>
      <c r="D34" s="17">
        <v>17.795999999999999</v>
      </c>
      <c r="E34" s="12">
        <v>4.4089999999999998</v>
      </c>
      <c r="F34" s="11"/>
      <c r="G34" s="12">
        <v>1.2649999999999999</v>
      </c>
      <c r="H34" s="12">
        <v>0.41599999999999998</v>
      </c>
    </row>
    <row r="35" spans="1:8">
      <c r="A35" s="11">
        <v>2</v>
      </c>
      <c r="B35" s="11" t="s">
        <v>103</v>
      </c>
      <c r="C35" s="17">
        <v>22.17</v>
      </c>
      <c r="D35" s="17">
        <v>18.122</v>
      </c>
      <c r="E35" s="12">
        <v>4.048</v>
      </c>
      <c r="F35" s="11"/>
      <c r="G35" s="12">
        <v>0.90400000000000003</v>
      </c>
      <c r="H35" s="12">
        <v>0.53400000000000003</v>
      </c>
    </row>
    <row r="36" spans="1:8">
      <c r="A36" s="11">
        <v>3</v>
      </c>
      <c r="B36" s="11" t="s">
        <v>103</v>
      </c>
      <c r="C36" s="17">
        <v>21.507000000000001</v>
      </c>
      <c r="D36" s="17">
        <v>17.707999999999998</v>
      </c>
      <c r="E36" s="12">
        <v>3.7989999999999999</v>
      </c>
      <c r="F36" s="11"/>
      <c r="G36" s="12">
        <v>0.65500000000000003</v>
      </c>
      <c r="H36" s="12">
        <v>0.63500000000000001</v>
      </c>
    </row>
    <row r="37" spans="1:8">
      <c r="A37" s="11">
        <v>4</v>
      </c>
      <c r="B37" s="11" t="s">
        <v>103</v>
      </c>
      <c r="C37" s="17">
        <v>21.539000000000001</v>
      </c>
      <c r="D37" s="17">
        <v>17.920999999999999</v>
      </c>
      <c r="E37" s="12">
        <v>3.6179999999999999</v>
      </c>
      <c r="F37" s="11"/>
      <c r="G37" s="12">
        <v>0.47399999999999998</v>
      </c>
      <c r="H37" s="12">
        <v>0.72</v>
      </c>
    </row>
    <row r="38" spans="1:8">
      <c r="A38" s="11"/>
      <c r="B38" s="11"/>
      <c r="C38" s="11"/>
      <c r="D38" s="11"/>
      <c r="E38" s="12"/>
      <c r="F38" s="11"/>
      <c r="G38" s="11"/>
      <c r="H38" s="12"/>
    </row>
    <row r="39" spans="1:8">
      <c r="A39" s="11" t="s">
        <v>105</v>
      </c>
      <c r="B39" s="11"/>
      <c r="C39" s="11"/>
      <c r="D39" s="11"/>
      <c r="E39" s="12"/>
      <c r="F39" s="11"/>
      <c r="G39" s="11"/>
      <c r="H39" s="12"/>
    </row>
    <row r="40" spans="1:8">
      <c r="A40" s="11" t="s">
        <v>28</v>
      </c>
      <c r="B40" s="11" t="s">
        <v>29</v>
      </c>
      <c r="C40" s="12" t="s">
        <v>30</v>
      </c>
      <c r="D40" s="12" t="s">
        <v>31</v>
      </c>
      <c r="E40" s="12" t="s">
        <v>32</v>
      </c>
      <c r="F40" s="13" t="s">
        <v>33</v>
      </c>
      <c r="G40" s="13" t="s">
        <v>34</v>
      </c>
      <c r="H40" s="12" t="s">
        <v>35</v>
      </c>
    </row>
    <row r="41" spans="1:8">
      <c r="A41" s="11">
        <v>1</v>
      </c>
      <c r="B41" s="11" t="s">
        <v>36</v>
      </c>
      <c r="C41" s="17">
        <v>23.434999999999999</v>
      </c>
      <c r="D41" s="17">
        <v>18.076000000000001</v>
      </c>
      <c r="E41" s="12">
        <v>5.359</v>
      </c>
      <c r="F41" s="12">
        <v>5.3570000000000002</v>
      </c>
      <c r="G41" s="12">
        <v>3.0000000000000001E-3</v>
      </c>
      <c r="H41" s="12">
        <v>0.998</v>
      </c>
    </row>
    <row r="42" spans="1:8">
      <c r="A42" s="11">
        <v>2</v>
      </c>
      <c r="B42" s="11" t="s">
        <v>36</v>
      </c>
      <c r="C42" s="17">
        <v>23.001999999999999</v>
      </c>
      <c r="D42" s="17">
        <v>17.628</v>
      </c>
      <c r="E42" s="12">
        <v>5.3739999999999997</v>
      </c>
      <c r="F42" s="11"/>
      <c r="G42" s="12">
        <v>1.7000000000000001E-2</v>
      </c>
      <c r="H42" s="12">
        <v>0.98799999999999999</v>
      </c>
    </row>
    <row r="43" spans="1:8">
      <c r="A43" s="11">
        <v>3</v>
      </c>
      <c r="B43" s="11" t="s">
        <v>36</v>
      </c>
      <c r="C43" s="17">
        <v>21.95</v>
      </c>
      <c r="D43" s="17">
        <v>16.581</v>
      </c>
      <c r="E43" s="12">
        <v>5.3689999999999998</v>
      </c>
      <c r="F43" s="11"/>
      <c r="G43" s="12">
        <v>1.2E-2</v>
      </c>
      <c r="H43" s="12">
        <v>0.99199999999999999</v>
      </c>
    </row>
    <row r="44" spans="1:8">
      <c r="A44" s="11">
        <v>4</v>
      </c>
      <c r="B44" s="11" t="s">
        <v>36</v>
      </c>
      <c r="C44" s="17">
        <v>21.995000000000001</v>
      </c>
      <c r="D44" s="17">
        <v>16.670000000000002</v>
      </c>
      <c r="E44" s="12">
        <v>5.3250000000000002</v>
      </c>
      <c r="F44" s="11"/>
      <c r="G44" s="12">
        <v>-3.2000000000000001E-2</v>
      </c>
      <c r="H44" s="12">
        <v>1.022</v>
      </c>
    </row>
    <row r="45" spans="1:8">
      <c r="A45" s="11">
        <v>1</v>
      </c>
      <c r="B45" s="11" t="s">
        <v>37</v>
      </c>
      <c r="C45" s="17">
        <v>23.298999999999999</v>
      </c>
      <c r="D45" s="17">
        <v>17.306999999999999</v>
      </c>
      <c r="E45" s="12">
        <v>5.9909999999999997</v>
      </c>
      <c r="F45" s="11"/>
      <c r="G45" s="12">
        <v>0.63500000000000001</v>
      </c>
      <c r="H45" s="12">
        <v>0.64400000000000002</v>
      </c>
    </row>
    <row r="46" spans="1:8">
      <c r="A46" s="11">
        <v>2</v>
      </c>
      <c r="B46" s="11" t="s">
        <v>37</v>
      </c>
      <c r="C46" s="17">
        <v>23.486000000000001</v>
      </c>
      <c r="D46" s="17">
        <v>17.468</v>
      </c>
      <c r="E46" s="12">
        <v>6.0190000000000001</v>
      </c>
      <c r="F46" s="11"/>
      <c r="G46" s="12">
        <v>0.66200000000000003</v>
      </c>
      <c r="H46" s="12">
        <v>0.63200000000000001</v>
      </c>
    </row>
    <row r="47" spans="1:8">
      <c r="A47" s="11">
        <v>3</v>
      </c>
      <c r="B47" s="11" t="s">
        <v>37</v>
      </c>
      <c r="C47" s="17">
        <v>21.945</v>
      </c>
      <c r="D47" s="17">
        <v>16.12</v>
      </c>
      <c r="E47" s="12">
        <v>5.8250000000000002</v>
      </c>
      <c r="F47" s="11"/>
      <c r="G47" s="12">
        <v>0.46800000000000003</v>
      </c>
      <c r="H47" s="12">
        <v>0.72299999999999998</v>
      </c>
    </row>
    <row r="48" spans="1:8">
      <c r="A48" s="11">
        <v>4</v>
      </c>
      <c r="B48" s="11" t="s">
        <v>37</v>
      </c>
      <c r="C48" s="17">
        <v>22.103000000000002</v>
      </c>
      <c r="D48" s="17">
        <v>16.341000000000001</v>
      </c>
      <c r="E48" s="12">
        <v>5.7610000000000001</v>
      </c>
      <c r="F48" s="11"/>
      <c r="G48" s="12">
        <v>0.40500000000000003</v>
      </c>
      <c r="H48" s="12">
        <v>0.755</v>
      </c>
    </row>
    <row r="49" spans="1:8">
      <c r="A49" s="11">
        <v>1</v>
      </c>
      <c r="B49" s="11" t="s">
        <v>102</v>
      </c>
      <c r="C49" s="17">
        <v>23.215</v>
      </c>
      <c r="D49" s="17">
        <v>17.986000000000001</v>
      </c>
      <c r="E49" s="12">
        <v>5.2279999999999998</v>
      </c>
      <c r="F49" s="11"/>
      <c r="G49" s="12">
        <v>-0.128</v>
      </c>
      <c r="H49" s="12">
        <v>1.093</v>
      </c>
    </row>
    <row r="50" spans="1:8">
      <c r="A50" s="11">
        <v>2</v>
      </c>
      <c r="B50" s="11" t="s">
        <v>102</v>
      </c>
      <c r="C50" s="17">
        <v>23.251000000000001</v>
      </c>
      <c r="D50" s="17">
        <v>17.968</v>
      </c>
      <c r="E50" s="12">
        <v>5.2839999999999998</v>
      </c>
      <c r="F50" s="11"/>
      <c r="G50" s="12">
        <v>-7.2999999999999995E-2</v>
      </c>
      <c r="H50" s="12">
        <v>1.052</v>
      </c>
    </row>
    <row r="51" spans="1:8">
      <c r="A51" s="11">
        <v>3</v>
      </c>
      <c r="B51" s="11" t="s">
        <v>102</v>
      </c>
      <c r="C51" s="17">
        <v>22.024999999999999</v>
      </c>
      <c r="D51" s="17">
        <v>16.513000000000002</v>
      </c>
      <c r="E51" s="12">
        <v>5.5119999999999996</v>
      </c>
      <c r="F51" s="11"/>
      <c r="G51" s="12">
        <v>0.156</v>
      </c>
      <c r="H51" s="12">
        <v>0.89800000000000002</v>
      </c>
    </row>
    <row r="52" spans="1:8">
      <c r="A52" s="11">
        <v>4</v>
      </c>
      <c r="B52" s="11" t="s">
        <v>102</v>
      </c>
      <c r="C52" s="17">
        <v>21.809000000000001</v>
      </c>
      <c r="D52" s="17">
        <v>16.213999999999999</v>
      </c>
      <c r="E52" s="12">
        <v>5.5949999999999998</v>
      </c>
      <c r="F52" s="11"/>
      <c r="G52" s="12">
        <v>0.23899999999999999</v>
      </c>
      <c r="H52" s="12">
        <v>0.84799999999999998</v>
      </c>
    </row>
    <row r="53" spans="1:8">
      <c r="A53" s="11">
        <v>1</v>
      </c>
      <c r="B53" s="11" t="s">
        <v>103</v>
      </c>
      <c r="C53" s="17">
        <v>23.327000000000002</v>
      </c>
      <c r="D53" s="17">
        <v>17.475000000000001</v>
      </c>
      <c r="E53" s="12">
        <v>5.8520000000000003</v>
      </c>
      <c r="F53" s="11"/>
      <c r="G53" s="12">
        <v>0.496</v>
      </c>
      <c r="H53" s="12">
        <v>0.70899999999999996</v>
      </c>
    </row>
    <row r="54" spans="1:8">
      <c r="A54" s="11">
        <v>2</v>
      </c>
      <c r="B54" s="11" t="s">
        <v>103</v>
      </c>
      <c r="C54" s="17">
        <v>23.407</v>
      </c>
      <c r="D54" s="17">
        <v>17.616</v>
      </c>
      <c r="E54" s="12">
        <v>5.7910000000000004</v>
      </c>
      <c r="F54" s="11"/>
      <c r="G54" s="12">
        <v>0.434</v>
      </c>
      <c r="H54" s="12">
        <v>0.74</v>
      </c>
    </row>
    <row r="55" spans="1:8">
      <c r="A55" s="11">
        <v>3</v>
      </c>
      <c r="B55" s="11" t="s">
        <v>103</v>
      </c>
      <c r="C55" s="17">
        <v>22.081</v>
      </c>
      <c r="D55" s="17">
        <v>16.177</v>
      </c>
      <c r="E55" s="12">
        <v>5.9039999999999999</v>
      </c>
      <c r="F55" s="11"/>
      <c r="G55" s="12">
        <v>0.54700000000000004</v>
      </c>
      <c r="H55" s="12">
        <v>0.68400000000000005</v>
      </c>
    </row>
    <row r="56" spans="1:8">
      <c r="A56" s="11">
        <v>4</v>
      </c>
      <c r="B56" s="11" t="s">
        <v>103</v>
      </c>
      <c r="C56" s="17">
        <v>21.98</v>
      </c>
      <c r="D56" s="17">
        <v>16.196000000000002</v>
      </c>
      <c r="E56" s="12">
        <v>5.7839999999999998</v>
      </c>
      <c r="F56" s="11"/>
      <c r="G56" s="12">
        <v>0.42799999999999999</v>
      </c>
      <c r="H56" s="12">
        <v>0.74299999999999999</v>
      </c>
    </row>
  </sheetData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5C4DD-0A1A-DE41-B42C-E887F4F2F6A6}">
  <dimension ref="A1:E13"/>
  <sheetViews>
    <sheetView workbookViewId="0">
      <selection activeCell="E11" sqref="E11:E13"/>
    </sheetView>
  </sheetViews>
  <sheetFormatPr baseColWidth="10" defaultColWidth="11" defaultRowHeight="16"/>
  <sheetData>
    <row r="1" spans="1:5">
      <c r="A1" t="s">
        <v>2</v>
      </c>
      <c r="B1" t="s">
        <v>3</v>
      </c>
      <c r="C1" s="11" t="s">
        <v>98</v>
      </c>
      <c r="D1" s="11" t="s">
        <v>99</v>
      </c>
      <c r="E1" s="25" t="s">
        <v>100</v>
      </c>
    </row>
    <row r="2" spans="1:5">
      <c r="A2">
        <v>1</v>
      </c>
      <c r="B2" t="s">
        <v>7</v>
      </c>
      <c r="C2">
        <v>29.021000000000001</v>
      </c>
      <c r="D2">
        <v>4.6130000000000004</v>
      </c>
      <c r="E2" s="18">
        <f>D2/C2*100</f>
        <v>15.895386099720893</v>
      </c>
    </row>
    <row r="3" spans="1:5">
      <c r="A3">
        <v>2</v>
      </c>
      <c r="B3" t="s">
        <v>7</v>
      </c>
      <c r="C3">
        <v>28.536000000000001</v>
      </c>
      <c r="D3">
        <v>1.18</v>
      </c>
      <c r="E3" s="18">
        <f>D3/C3*100</f>
        <v>4.1351275581721332</v>
      </c>
    </row>
    <row r="4" spans="1:5">
      <c r="A4">
        <v>3</v>
      </c>
      <c r="B4" t="s">
        <v>7</v>
      </c>
      <c r="C4">
        <v>37.96</v>
      </c>
      <c r="D4">
        <v>1.51</v>
      </c>
      <c r="E4" s="18">
        <f>D4/C4*100</f>
        <v>3.9778714436248683</v>
      </c>
    </row>
    <row r="5" spans="1:5">
      <c r="A5">
        <v>1</v>
      </c>
      <c r="B5" t="s">
        <v>8</v>
      </c>
      <c r="C5">
        <v>20.937999999999999</v>
      </c>
      <c r="D5">
        <v>1.1830000000000001</v>
      </c>
      <c r="E5" s="18">
        <f t="shared" ref="E5:E13" si="0">D5/C5*100</f>
        <v>5.6500143280160477</v>
      </c>
    </row>
    <row r="6" spans="1:5">
      <c r="A6">
        <v>2</v>
      </c>
      <c r="B6" t="s">
        <v>8</v>
      </c>
      <c r="C6">
        <v>38.747</v>
      </c>
      <c r="D6">
        <v>1.9239999999999999</v>
      </c>
      <c r="E6" s="18">
        <f t="shared" si="0"/>
        <v>4.9655457196686195</v>
      </c>
    </row>
    <row r="7" spans="1:5">
      <c r="A7">
        <v>3</v>
      </c>
      <c r="B7" t="s">
        <v>8</v>
      </c>
      <c r="C7">
        <v>32.497999999999998</v>
      </c>
      <c r="D7">
        <v>2.61</v>
      </c>
      <c r="E7" s="18">
        <f t="shared" si="0"/>
        <v>8.0312634623669155</v>
      </c>
    </row>
    <row r="8" spans="1:5">
      <c r="A8">
        <v>1</v>
      </c>
      <c r="B8" t="s">
        <v>9</v>
      </c>
      <c r="C8">
        <v>25.05</v>
      </c>
      <c r="D8">
        <v>2.8109999999999999</v>
      </c>
      <c r="E8" s="18">
        <f t="shared" si="0"/>
        <v>11.221556886227544</v>
      </c>
    </row>
    <row r="9" spans="1:5">
      <c r="A9">
        <v>2</v>
      </c>
      <c r="B9" t="s">
        <v>9</v>
      </c>
      <c r="C9">
        <v>24.548999999999999</v>
      </c>
      <c r="D9">
        <v>2.306</v>
      </c>
      <c r="E9" s="18">
        <f t="shared" si="0"/>
        <v>9.3934579819951924</v>
      </c>
    </row>
    <row r="10" spans="1:5">
      <c r="A10">
        <v>3</v>
      </c>
      <c r="B10" t="s">
        <v>9</v>
      </c>
      <c r="C10">
        <v>38.317999999999998</v>
      </c>
      <c r="D10">
        <v>3.6280000000000001</v>
      </c>
      <c r="E10" s="18">
        <f t="shared" si="0"/>
        <v>9.468135080119005</v>
      </c>
    </row>
    <row r="11" spans="1:5">
      <c r="A11">
        <v>1</v>
      </c>
      <c r="B11" t="s">
        <v>10</v>
      </c>
      <c r="C11">
        <v>30.898</v>
      </c>
      <c r="D11">
        <v>9.2409999999999997</v>
      </c>
      <c r="E11" s="18">
        <f t="shared" si="0"/>
        <v>29.908084665674149</v>
      </c>
    </row>
    <row r="12" spans="1:5">
      <c r="A12">
        <v>2</v>
      </c>
      <c r="B12" t="s">
        <v>10</v>
      </c>
      <c r="C12">
        <v>30.614000000000001</v>
      </c>
      <c r="D12">
        <v>7.8470000000000004</v>
      </c>
      <c r="E12" s="18">
        <f t="shared" si="0"/>
        <v>25.632063761677664</v>
      </c>
    </row>
    <row r="13" spans="1:5">
      <c r="A13">
        <v>3</v>
      </c>
      <c r="B13" t="s">
        <v>10</v>
      </c>
      <c r="C13">
        <v>22.449000000000002</v>
      </c>
      <c r="D13">
        <v>8.8819999999999997</v>
      </c>
      <c r="E13" s="18">
        <f t="shared" si="0"/>
        <v>39.56523675887567</v>
      </c>
    </row>
  </sheetData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7E2BF-07A3-3D47-8706-4F3BB8C4585A}">
  <dimension ref="A1:E13"/>
  <sheetViews>
    <sheetView workbookViewId="0">
      <selection activeCell="E11" sqref="E11:E13"/>
    </sheetView>
  </sheetViews>
  <sheetFormatPr baseColWidth="10" defaultColWidth="11" defaultRowHeight="16"/>
  <sheetData>
    <row r="1" spans="1:5">
      <c r="A1" t="s">
        <v>2</v>
      </c>
      <c r="B1" t="s">
        <v>3</v>
      </c>
      <c r="C1" t="s">
        <v>106</v>
      </c>
      <c r="D1" t="s">
        <v>41</v>
      </c>
      <c r="E1" s="18" t="s">
        <v>107</v>
      </c>
    </row>
    <row r="2" spans="1:5">
      <c r="A2">
        <v>1</v>
      </c>
      <c r="B2" t="s">
        <v>7</v>
      </c>
      <c r="C2">
        <v>129</v>
      </c>
      <c r="D2">
        <v>51</v>
      </c>
      <c r="E2" s="18">
        <f>C2/D2*10</f>
        <v>25.294117647058822</v>
      </c>
    </row>
    <row r="3" spans="1:5">
      <c r="A3">
        <v>2</v>
      </c>
      <c r="B3" t="s">
        <v>7</v>
      </c>
      <c r="C3">
        <v>13</v>
      </c>
      <c r="D3">
        <v>41</v>
      </c>
      <c r="E3" s="18">
        <f t="shared" ref="E3:E4" si="0">C3/D3*10</f>
        <v>3.1707317073170733</v>
      </c>
    </row>
    <row r="4" spans="1:5">
      <c r="A4">
        <v>3</v>
      </c>
      <c r="B4" t="s">
        <v>7</v>
      </c>
      <c r="C4">
        <v>14</v>
      </c>
      <c r="D4">
        <v>48</v>
      </c>
      <c r="E4" s="18">
        <f t="shared" si="0"/>
        <v>2.916666666666667</v>
      </c>
    </row>
    <row r="5" spans="1:5">
      <c r="A5">
        <v>1</v>
      </c>
      <c r="B5" t="s">
        <v>8</v>
      </c>
      <c r="C5">
        <v>57</v>
      </c>
      <c r="D5">
        <v>33</v>
      </c>
      <c r="E5" s="18">
        <f>C5/D5*10</f>
        <v>17.272727272727273</v>
      </c>
    </row>
    <row r="6" spans="1:5">
      <c r="A6">
        <v>2</v>
      </c>
      <c r="B6" t="s">
        <v>8</v>
      </c>
      <c r="C6">
        <v>12</v>
      </c>
      <c r="D6">
        <v>33</v>
      </c>
      <c r="E6" s="18">
        <f t="shared" ref="E6:E7" si="1">C6/D6*10</f>
        <v>3.6363636363636367</v>
      </c>
    </row>
    <row r="7" spans="1:5">
      <c r="A7">
        <v>3</v>
      </c>
      <c r="B7" t="s">
        <v>8</v>
      </c>
      <c r="C7">
        <v>10</v>
      </c>
      <c r="D7">
        <v>41</v>
      </c>
      <c r="E7" s="18">
        <f t="shared" si="1"/>
        <v>2.4390243902439024</v>
      </c>
    </row>
    <row r="8" spans="1:5">
      <c r="A8">
        <v>1</v>
      </c>
      <c r="B8" t="s">
        <v>9</v>
      </c>
      <c r="C8">
        <v>29</v>
      </c>
      <c r="D8">
        <v>72</v>
      </c>
      <c r="E8" s="18">
        <f>C8/D8*10</f>
        <v>4.0277777777777777</v>
      </c>
    </row>
    <row r="9" spans="1:5">
      <c r="A9">
        <v>2</v>
      </c>
      <c r="B9" t="s">
        <v>9</v>
      </c>
      <c r="C9">
        <v>176</v>
      </c>
      <c r="D9">
        <v>76</v>
      </c>
      <c r="E9" s="18">
        <f t="shared" ref="E9:E10" si="2">C9/D9*10</f>
        <v>23.157894736842106</v>
      </c>
    </row>
    <row r="10" spans="1:5">
      <c r="A10">
        <v>3</v>
      </c>
      <c r="B10" t="s">
        <v>9</v>
      </c>
      <c r="C10">
        <v>4</v>
      </c>
      <c r="D10">
        <v>36</v>
      </c>
      <c r="E10" s="18">
        <f t="shared" si="2"/>
        <v>1.1111111111111112</v>
      </c>
    </row>
    <row r="11" spans="1:5">
      <c r="A11">
        <v>1</v>
      </c>
      <c r="B11" t="s">
        <v>10</v>
      </c>
      <c r="C11">
        <v>416</v>
      </c>
      <c r="D11">
        <v>62</v>
      </c>
      <c r="E11" s="18">
        <f>C11/D11*10</f>
        <v>67.096774193548384</v>
      </c>
    </row>
    <row r="12" spans="1:5">
      <c r="A12">
        <v>2</v>
      </c>
      <c r="B12" t="s">
        <v>10</v>
      </c>
      <c r="C12">
        <v>285</v>
      </c>
      <c r="D12">
        <v>50</v>
      </c>
      <c r="E12" s="18">
        <f t="shared" ref="E12:E13" si="3">C12/D12*10</f>
        <v>57</v>
      </c>
    </row>
    <row r="13" spans="1:5">
      <c r="A13">
        <v>3</v>
      </c>
      <c r="B13" t="s">
        <v>10</v>
      </c>
      <c r="C13">
        <v>643</v>
      </c>
      <c r="D13">
        <v>55</v>
      </c>
      <c r="E13" s="18">
        <f t="shared" si="3"/>
        <v>116.90909090909091</v>
      </c>
    </row>
  </sheetData>
  <phoneticPr fontId="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F4DD1-13C1-5A4C-847D-759BE9A1B5F4}">
  <dimension ref="A1:E10"/>
  <sheetViews>
    <sheetView workbookViewId="0">
      <selection activeCell="E2" sqref="E2:E5"/>
    </sheetView>
  </sheetViews>
  <sheetFormatPr baseColWidth="10" defaultColWidth="11" defaultRowHeight="16"/>
  <sheetData>
    <row r="1" spans="1:5">
      <c r="A1" t="s">
        <v>39</v>
      </c>
      <c r="B1" t="s">
        <v>40</v>
      </c>
      <c r="C1" t="s">
        <v>108</v>
      </c>
      <c r="D1" t="s">
        <v>109</v>
      </c>
      <c r="E1" s="18" t="s">
        <v>58</v>
      </c>
    </row>
    <row r="2" spans="1:5">
      <c r="A2" t="s">
        <v>110</v>
      </c>
      <c r="B2" t="s">
        <v>54</v>
      </c>
      <c r="C2">
        <v>29.736000000000001</v>
      </c>
      <c r="D2">
        <v>1.7789999999999999</v>
      </c>
      <c r="E2" s="18">
        <f>D2/C2*100</f>
        <v>5.9826472962066175</v>
      </c>
    </row>
    <row r="3" spans="1:5">
      <c r="A3" t="s">
        <v>111</v>
      </c>
      <c r="B3" t="s">
        <v>54</v>
      </c>
      <c r="C3">
        <v>32.927999999999997</v>
      </c>
      <c r="D3">
        <v>0.80300000000000005</v>
      </c>
      <c r="E3" s="18">
        <f>D3/C3*100</f>
        <v>2.4386540330417885</v>
      </c>
    </row>
    <row r="4" spans="1:5">
      <c r="A4" t="s">
        <v>112</v>
      </c>
      <c r="B4" t="s">
        <v>54</v>
      </c>
      <c r="C4">
        <v>15.525</v>
      </c>
      <c r="D4">
        <v>1.0589999999999999</v>
      </c>
      <c r="E4" s="18">
        <f>D4/C4*100</f>
        <v>6.8212560386473431</v>
      </c>
    </row>
    <row r="5" spans="1:5">
      <c r="A5" t="s">
        <v>113</v>
      </c>
      <c r="B5" t="s">
        <v>54</v>
      </c>
      <c r="C5">
        <v>28.481999999999999</v>
      </c>
      <c r="D5">
        <v>2.2410000000000001</v>
      </c>
      <c r="E5" s="18">
        <f>D5/C5*100</f>
        <v>7.8681272382557417</v>
      </c>
    </row>
    <row r="6" spans="1:5">
      <c r="E6" s="18"/>
    </row>
    <row r="7" spans="1:5">
      <c r="A7" t="s">
        <v>110</v>
      </c>
      <c r="B7" t="s">
        <v>43</v>
      </c>
      <c r="C7">
        <v>37.597000000000001</v>
      </c>
      <c r="D7">
        <v>0.127</v>
      </c>
      <c r="E7" s="18">
        <f>D7/C7*100</f>
        <v>0.33779290900869746</v>
      </c>
    </row>
    <row r="8" spans="1:5">
      <c r="A8" t="s">
        <v>111</v>
      </c>
      <c r="B8" t="s">
        <v>43</v>
      </c>
      <c r="C8">
        <v>20.652999999999999</v>
      </c>
      <c r="D8">
        <v>0.112</v>
      </c>
      <c r="E8" s="18">
        <f>D8/C8*100</f>
        <v>0.54229409770977588</v>
      </c>
    </row>
    <row r="9" spans="1:5">
      <c r="A9" t="s">
        <v>112</v>
      </c>
      <c r="B9" t="s">
        <v>43</v>
      </c>
      <c r="C9">
        <v>33.593000000000004</v>
      </c>
      <c r="D9">
        <v>0.16700000000000001</v>
      </c>
      <c r="E9" s="18">
        <f>D9/C9*100</f>
        <v>0.49712737772750271</v>
      </c>
    </row>
    <row r="10" spans="1:5">
      <c r="A10" t="s">
        <v>113</v>
      </c>
      <c r="B10" t="s">
        <v>43</v>
      </c>
      <c r="C10">
        <v>24.172000000000001</v>
      </c>
      <c r="D10">
        <v>6.6000000000000003E-2</v>
      </c>
      <c r="E10" s="18">
        <f>D10/C10*100</f>
        <v>0.27304319046831049</v>
      </c>
    </row>
  </sheetData>
  <phoneticPr fontId="1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B4E68-92B6-9840-B298-3226B0CB06BF}">
  <dimension ref="A1:E10"/>
  <sheetViews>
    <sheetView workbookViewId="0">
      <selection activeCell="E7" sqref="E7:E10"/>
    </sheetView>
  </sheetViews>
  <sheetFormatPr baseColWidth="10" defaultColWidth="11" defaultRowHeight="16"/>
  <sheetData>
    <row r="1" spans="1:5">
      <c r="A1" s="26" t="s">
        <v>114</v>
      </c>
      <c r="B1" s="26" t="s">
        <v>73</v>
      </c>
      <c r="C1" s="26" t="s">
        <v>115</v>
      </c>
      <c r="D1" s="26" t="s">
        <v>116</v>
      </c>
      <c r="E1" s="26" t="s">
        <v>117</v>
      </c>
    </row>
    <row r="2" spans="1:5">
      <c r="A2" s="26" t="s">
        <v>118</v>
      </c>
      <c r="B2" s="26" t="s">
        <v>77</v>
      </c>
      <c r="C2" s="26">
        <v>681</v>
      </c>
      <c r="D2" s="26">
        <v>108</v>
      </c>
      <c r="E2" s="26" t="s">
        <v>119</v>
      </c>
    </row>
    <row r="3" spans="1:5">
      <c r="A3" s="26" t="s">
        <v>111</v>
      </c>
      <c r="B3" s="26" t="s">
        <v>77</v>
      </c>
      <c r="C3" s="26">
        <v>895</v>
      </c>
      <c r="D3" s="26">
        <v>73</v>
      </c>
      <c r="E3" s="26" t="s">
        <v>120</v>
      </c>
    </row>
    <row r="4" spans="1:5">
      <c r="A4" s="26" t="s">
        <v>112</v>
      </c>
      <c r="B4" s="26" t="s">
        <v>77</v>
      </c>
      <c r="C4" s="26">
        <v>1729</v>
      </c>
      <c r="D4" s="26">
        <v>223</v>
      </c>
      <c r="E4" s="26" t="s">
        <v>121</v>
      </c>
    </row>
    <row r="5" spans="1:5">
      <c r="A5" s="26" t="s">
        <v>113</v>
      </c>
      <c r="B5" s="26" t="s">
        <v>77</v>
      </c>
      <c r="C5" s="26">
        <v>1273</v>
      </c>
      <c r="D5" s="26">
        <v>132</v>
      </c>
      <c r="E5" s="26" t="s">
        <v>122</v>
      </c>
    </row>
    <row r="6" spans="1:5">
      <c r="A6" s="26"/>
      <c r="B6" s="26"/>
      <c r="C6" s="26"/>
      <c r="D6" s="26"/>
      <c r="E6" s="26"/>
    </row>
    <row r="7" spans="1:5">
      <c r="A7" s="26" t="s">
        <v>118</v>
      </c>
      <c r="B7" s="26" t="s">
        <v>78</v>
      </c>
      <c r="C7" s="26">
        <v>970</v>
      </c>
      <c r="D7" s="26">
        <v>418</v>
      </c>
      <c r="E7" s="26" t="s">
        <v>123</v>
      </c>
    </row>
    <row r="8" spans="1:5">
      <c r="A8" s="26" t="s">
        <v>111</v>
      </c>
      <c r="B8" s="26" t="s">
        <v>78</v>
      </c>
      <c r="C8" s="26">
        <v>320</v>
      </c>
      <c r="D8" s="26">
        <v>178</v>
      </c>
      <c r="E8" s="26" t="s">
        <v>124</v>
      </c>
    </row>
    <row r="9" spans="1:5">
      <c r="A9" s="26" t="s">
        <v>112</v>
      </c>
      <c r="B9" s="26" t="s">
        <v>78</v>
      </c>
      <c r="C9" s="26">
        <v>1059</v>
      </c>
      <c r="D9" s="26">
        <v>344</v>
      </c>
      <c r="E9" s="26" t="s">
        <v>125</v>
      </c>
    </row>
    <row r="10" spans="1:5">
      <c r="A10" s="26" t="s">
        <v>113</v>
      </c>
      <c r="B10" s="26" t="s">
        <v>78</v>
      </c>
      <c r="C10" s="26">
        <v>474</v>
      </c>
      <c r="D10" s="26">
        <v>214</v>
      </c>
      <c r="E10" s="26" t="s">
        <v>126</v>
      </c>
    </row>
  </sheetData>
  <phoneticPr fontId="1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B08E2-603B-104F-9DD0-636A1EB163F0}">
  <dimension ref="A1:K29"/>
  <sheetViews>
    <sheetView topLeftCell="A14" workbookViewId="0">
      <selection activeCell="B29" sqref="B29:K29"/>
    </sheetView>
  </sheetViews>
  <sheetFormatPr baseColWidth="10" defaultColWidth="11" defaultRowHeight="16"/>
  <sheetData>
    <row r="1" spans="1:11">
      <c r="A1" s="14" t="s">
        <v>127</v>
      </c>
      <c r="B1" s="14" t="s">
        <v>128</v>
      </c>
      <c r="C1" s="14"/>
      <c r="D1" s="14"/>
      <c r="E1" s="14"/>
      <c r="F1" s="14"/>
      <c r="G1" s="14"/>
      <c r="H1" s="14"/>
      <c r="I1" s="14"/>
      <c r="J1" s="14"/>
      <c r="K1" s="14"/>
    </row>
    <row r="2" spans="1:11">
      <c r="A2" s="14" t="s">
        <v>129</v>
      </c>
      <c r="B2" s="14" t="s">
        <v>130</v>
      </c>
      <c r="C2" s="14" t="s">
        <v>131</v>
      </c>
      <c r="D2" s="14" t="s">
        <v>132</v>
      </c>
      <c r="E2" s="14" t="s">
        <v>133</v>
      </c>
      <c r="F2" s="14" t="s">
        <v>134</v>
      </c>
      <c r="G2" s="14" t="s">
        <v>135</v>
      </c>
      <c r="H2" s="14" t="s">
        <v>136</v>
      </c>
      <c r="I2" s="14" t="s">
        <v>137</v>
      </c>
      <c r="J2" s="14" t="s">
        <v>138</v>
      </c>
      <c r="K2" s="14" t="s">
        <v>139</v>
      </c>
    </row>
    <row r="3" spans="1:11">
      <c r="A3" s="14" t="s">
        <v>140</v>
      </c>
      <c r="B3" s="14">
        <v>383.05099999999999</v>
      </c>
      <c r="C3" s="14">
        <v>234.214</v>
      </c>
      <c r="D3" s="14">
        <v>358.80399999999997</v>
      </c>
      <c r="E3" s="14">
        <v>364.07100000000003</v>
      </c>
      <c r="F3" s="14">
        <v>472.71600000000001</v>
      </c>
      <c r="G3" s="14">
        <v>263.34800000000001</v>
      </c>
      <c r="H3" s="14">
        <v>212.00899999999999</v>
      </c>
      <c r="I3" s="14">
        <v>151.78899999999999</v>
      </c>
      <c r="J3" s="14">
        <v>164.43799999999999</v>
      </c>
      <c r="K3" s="14">
        <v>250.00800000000001</v>
      </c>
    </row>
    <row r="4" spans="1:11">
      <c r="A4" s="14" t="s">
        <v>141</v>
      </c>
      <c r="B4" s="14">
        <v>270.363</v>
      </c>
      <c r="C4" s="14">
        <v>227.06800000000001</v>
      </c>
      <c r="D4" s="14">
        <v>266.36099999999999</v>
      </c>
      <c r="E4" s="14">
        <v>223.08699999999999</v>
      </c>
      <c r="F4" s="14">
        <v>202.48500000000001</v>
      </c>
      <c r="G4" s="14">
        <v>189.78899999999999</v>
      </c>
      <c r="H4" s="14">
        <v>158.24</v>
      </c>
      <c r="I4" s="14">
        <v>168.76</v>
      </c>
      <c r="J4" s="14">
        <v>137.36099999999999</v>
      </c>
      <c r="K4" s="14">
        <v>139.786</v>
      </c>
    </row>
    <row r="5" spans="1:11">
      <c r="A5" s="14" t="s">
        <v>142</v>
      </c>
      <c r="B5" s="14">
        <v>270.00700000000001</v>
      </c>
      <c r="C5" s="14">
        <v>326</v>
      </c>
      <c r="D5" s="14">
        <v>264.56</v>
      </c>
      <c r="E5" s="14">
        <v>292.02699999999999</v>
      </c>
      <c r="F5" s="14">
        <v>206.155</v>
      </c>
      <c r="G5" s="14">
        <v>324.22199999999998</v>
      </c>
      <c r="H5" s="14">
        <v>199.21799999999999</v>
      </c>
      <c r="I5" s="14">
        <v>214.149</v>
      </c>
      <c r="J5" s="14">
        <v>210.15199999999999</v>
      </c>
      <c r="K5" s="14">
        <v>202.386</v>
      </c>
    </row>
    <row r="6" spans="1:11">
      <c r="A6" s="14" t="s">
        <v>143</v>
      </c>
      <c r="B6" s="14">
        <v>222.72</v>
      </c>
      <c r="C6" s="14">
        <v>196.95699999999999</v>
      </c>
      <c r="D6" s="14">
        <v>195.387</v>
      </c>
      <c r="E6" s="14">
        <v>193.32900000000001</v>
      </c>
      <c r="F6" s="14">
        <v>187.11500000000001</v>
      </c>
      <c r="G6" s="14">
        <v>184.53200000000001</v>
      </c>
      <c r="H6" s="14">
        <v>174.73400000000001</v>
      </c>
      <c r="I6" s="14">
        <v>172.012</v>
      </c>
      <c r="J6" s="14">
        <v>167.48699999999999</v>
      </c>
      <c r="K6" s="14">
        <v>166.33699999999999</v>
      </c>
    </row>
    <row r="7" spans="1:11">
      <c r="A7" s="14" t="s">
        <v>144</v>
      </c>
      <c r="B7" s="14">
        <v>238</v>
      </c>
      <c r="C7" s="14">
        <v>233.238</v>
      </c>
      <c r="D7" s="14">
        <v>210.15199999999999</v>
      </c>
      <c r="E7" s="14">
        <v>203.84299999999999</v>
      </c>
      <c r="F7" s="14">
        <v>202.24700000000001</v>
      </c>
      <c r="G7" s="14">
        <v>162.30799999999999</v>
      </c>
      <c r="H7" s="14">
        <v>145.43700000000001</v>
      </c>
      <c r="I7" s="14">
        <v>143.38800000000001</v>
      </c>
      <c r="J7" s="14">
        <v>142.352</v>
      </c>
      <c r="K7" s="14">
        <v>138.13</v>
      </c>
    </row>
    <row r="8" spans="1:11">
      <c r="A8" s="14" t="s">
        <v>145</v>
      </c>
      <c r="B8" s="14">
        <v>262.06900000000002</v>
      </c>
      <c r="C8" s="14">
        <v>210.01</v>
      </c>
      <c r="D8" s="14">
        <v>194.648</v>
      </c>
      <c r="E8" s="14">
        <v>190.26300000000001</v>
      </c>
      <c r="F8" s="14">
        <v>184</v>
      </c>
      <c r="G8" s="14">
        <v>184</v>
      </c>
      <c r="H8" s="14">
        <v>180.54400000000001</v>
      </c>
      <c r="I8" s="14">
        <v>172.62700000000001</v>
      </c>
      <c r="J8" s="14">
        <v>165.13</v>
      </c>
      <c r="K8" s="14">
        <v>161.059</v>
      </c>
    </row>
    <row r="9" spans="1:11">
      <c r="A9" s="14" t="s">
        <v>146</v>
      </c>
      <c r="B9" s="14">
        <v>269.072</v>
      </c>
      <c r="C9" s="14">
        <v>253.65299999999999</v>
      </c>
      <c r="D9" s="14">
        <v>246.13</v>
      </c>
      <c r="E9" s="14">
        <v>240.03299999999999</v>
      </c>
      <c r="F9" s="14">
        <v>232.697</v>
      </c>
      <c r="G9" s="14">
        <v>229.12</v>
      </c>
      <c r="H9" s="14">
        <v>208.63399999999999</v>
      </c>
      <c r="I9" s="14">
        <v>206.465</v>
      </c>
      <c r="J9" s="14">
        <v>179.88900000000001</v>
      </c>
      <c r="K9" s="14">
        <v>170.10599999999999</v>
      </c>
    </row>
    <row r="11" spans="1:11">
      <c r="A11" s="14" t="s">
        <v>147</v>
      </c>
      <c r="B11" s="14" t="s">
        <v>128</v>
      </c>
      <c r="C11" s="14"/>
      <c r="D11" s="14"/>
      <c r="E11" s="14"/>
      <c r="F11" s="14"/>
      <c r="G11" s="14"/>
      <c r="H11" s="14"/>
      <c r="I11" s="14"/>
      <c r="J11" s="14"/>
      <c r="K11" s="14"/>
    </row>
    <row r="12" spans="1:11">
      <c r="A12" s="14" t="s">
        <v>129</v>
      </c>
      <c r="B12" s="14" t="s">
        <v>130</v>
      </c>
      <c r="C12" s="14" t="s">
        <v>131</v>
      </c>
      <c r="D12" s="14" t="s">
        <v>132</v>
      </c>
      <c r="E12" s="14" t="s">
        <v>133</v>
      </c>
      <c r="F12" s="14" t="s">
        <v>134</v>
      </c>
      <c r="G12" s="14" t="s">
        <v>135</v>
      </c>
      <c r="H12" s="14" t="s">
        <v>136</v>
      </c>
      <c r="I12" s="14" t="s">
        <v>137</v>
      </c>
      <c r="J12" s="14" t="s">
        <v>138</v>
      </c>
      <c r="K12" s="14" t="s">
        <v>139</v>
      </c>
    </row>
    <row r="13" spans="1:11">
      <c r="A13" s="14" t="s">
        <v>140</v>
      </c>
      <c r="B13" s="14">
        <v>353.95499999999998</v>
      </c>
      <c r="C13" s="14">
        <v>311.262</v>
      </c>
      <c r="D13" s="14">
        <v>269.47399999999999</v>
      </c>
      <c r="E13" s="14">
        <v>261.60300000000001</v>
      </c>
      <c r="F13" s="14">
        <v>233.69200000000001</v>
      </c>
      <c r="G13" s="14">
        <v>232.91200000000001</v>
      </c>
      <c r="H13" s="14">
        <v>232.86</v>
      </c>
      <c r="I13" s="14">
        <v>221.964</v>
      </c>
      <c r="J13" s="14">
        <v>197.31200000000001</v>
      </c>
      <c r="K13" s="14">
        <v>194.24700000000001</v>
      </c>
    </row>
    <row r="14" spans="1:11">
      <c r="A14" s="14" t="s">
        <v>141</v>
      </c>
      <c r="B14" s="14">
        <v>257.44900000000001</v>
      </c>
      <c r="C14" s="14">
        <v>217.697</v>
      </c>
      <c r="D14" s="14">
        <v>196.01</v>
      </c>
      <c r="E14" s="14">
        <v>189.33600000000001</v>
      </c>
      <c r="F14" s="14">
        <v>188.04300000000001</v>
      </c>
      <c r="G14" s="14">
        <v>185.3</v>
      </c>
      <c r="H14" s="14">
        <v>182.88800000000001</v>
      </c>
      <c r="I14" s="14">
        <v>158.619</v>
      </c>
      <c r="J14" s="14">
        <v>136.71899999999999</v>
      </c>
      <c r="K14" s="14">
        <v>134.952</v>
      </c>
    </row>
    <row r="15" spans="1:11">
      <c r="A15" s="14" t="s">
        <v>142</v>
      </c>
      <c r="B15" s="14">
        <v>317.82400000000001</v>
      </c>
      <c r="C15" s="14">
        <v>292.52699999999999</v>
      </c>
      <c r="D15" s="14">
        <v>267.76100000000002</v>
      </c>
      <c r="E15" s="14">
        <v>264.37900000000002</v>
      </c>
      <c r="F15" s="14">
        <v>254.28299999999999</v>
      </c>
      <c r="G15" s="14">
        <v>230.76400000000001</v>
      </c>
      <c r="H15" s="14">
        <v>226.35400000000001</v>
      </c>
      <c r="I15" s="14">
        <v>215.12799999999999</v>
      </c>
      <c r="J15" s="14">
        <v>204.167</v>
      </c>
      <c r="K15" s="14">
        <v>183.565</v>
      </c>
    </row>
    <row r="16" spans="1:11">
      <c r="A16" s="14" t="s">
        <v>143</v>
      </c>
      <c r="B16" s="14">
        <v>230.63399999999999</v>
      </c>
      <c r="C16" s="14">
        <v>205.572</v>
      </c>
      <c r="D16" s="14">
        <v>196.58099999999999</v>
      </c>
      <c r="E16" s="14">
        <v>194.833</v>
      </c>
      <c r="F16" s="14">
        <v>191.20699999999999</v>
      </c>
      <c r="G16" s="14">
        <v>172.56899999999999</v>
      </c>
      <c r="H16" s="14">
        <v>171.81399999999999</v>
      </c>
      <c r="I16" s="14">
        <v>169.00899999999999</v>
      </c>
      <c r="J16" s="14">
        <v>166</v>
      </c>
      <c r="K16" s="14">
        <v>165.614</v>
      </c>
    </row>
    <row r="17" spans="1:11">
      <c r="A17" s="14" t="s">
        <v>144</v>
      </c>
      <c r="B17" s="14">
        <v>256.702</v>
      </c>
      <c r="C17" s="14">
        <v>232.964</v>
      </c>
      <c r="D17" s="14">
        <v>216.333</v>
      </c>
      <c r="E17" s="14">
        <v>212.46199999999999</v>
      </c>
      <c r="F17" s="14">
        <v>164.69399999999999</v>
      </c>
      <c r="G17" s="14">
        <v>162.78800000000001</v>
      </c>
      <c r="H17" s="14">
        <v>152.053</v>
      </c>
      <c r="I17" s="14">
        <v>134.952</v>
      </c>
      <c r="J17" s="14">
        <v>129.553</v>
      </c>
      <c r="K17" s="14">
        <v>125.873</v>
      </c>
    </row>
    <row r="18" spans="1:11">
      <c r="A18" s="14" t="s">
        <v>145</v>
      </c>
      <c r="B18" s="14">
        <v>210.77</v>
      </c>
      <c r="C18" s="14">
        <v>194.16499999999999</v>
      </c>
      <c r="D18" s="14">
        <v>192.35400000000001</v>
      </c>
      <c r="E18" s="14">
        <v>189.15600000000001</v>
      </c>
      <c r="F18" s="14">
        <v>181.108</v>
      </c>
      <c r="G18" s="14">
        <v>173.52799999999999</v>
      </c>
      <c r="H18" s="14">
        <v>152</v>
      </c>
      <c r="I18" s="14">
        <v>147.10499999999999</v>
      </c>
      <c r="J18" s="14">
        <v>141.67599999999999</v>
      </c>
      <c r="K18" s="14">
        <v>137.88399999999999</v>
      </c>
    </row>
    <row r="19" spans="1:11">
      <c r="A19" s="14" t="s">
        <v>146</v>
      </c>
      <c r="B19" s="14">
        <v>252.57900000000001</v>
      </c>
      <c r="C19" s="14">
        <v>249.80799999999999</v>
      </c>
      <c r="D19" s="14">
        <v>209.39</v>
      </c>
      <c r="E19" s="14">
        <v>209.24600000000001</v>
      </c>
      <c r="F19" s="14">
        <v>198.595</v>
      </c>
      <c r="G19" s="14">
        <v>191.13300000000001</v>
      </c>
      <c r="H19" s="14">
        <v>191.05</v>
      </c>
      <c r="I19" s="14">
        <v>178.09</v>
      </c>
      <c r="J19" s="14">
        <v>164</v>
      </c>
      <c r="K19" s="14">
        <v>146.697</v>
      </c>
    </row>
    <row r="21" spans="1:11">
      <c r="A21" s="14" t="s">
        <v>148</v>
      </c>
      <c r="B21" s="14" t="s">
        <v>128</v>
      </c>
      <c r="C21" s="14"/>
      <c r="D21" s="14"/>
      <c r="E21" s="14"/>
      <c r="F21" s="14"/>
      <c r="G21" s="14"/>
      <c r="H21" s="14"/>
      <c r="I21" s="14"/>
      <c r="J21" s="14"/>
      <c r="K21" s="14"/>
    </row>
    <row r="22" spans="1:11">
      <c r="A22" s="14" t="s">
        <v>129</v>
      </c>
      <c r="B22" s="14" t="s">
        <v>130</v>
      </c>
      <c r="C22" s="14" t="s">
        <v>131</v>
      </c>
      <c r="D22" s="14" t="s">
        <v>132</v>
      </c>
      <c r="E22" s="14" t="s">
        <v>133</v>
      </c>
      <c r="F22" s="14" t="s">
        <v>134</v>
      </c>
      <c r="G22" s="14" t="s">
        <v>135</v>
      </c>
      <c r="H22" s="14" t="s">
        <v>136</v>
      </c>
      <c r="I22" s="14" t="s">
        <v>137</v>
      </c>
      <c r="J22" s="14" t="s">
        <v>138</v>
      </c>
      <c r="K22" s="14" t="s">
        <v>139</v>
      </c>
    </row>
    <row r="23" spans="1:11">
      <c r="A23" s="14" t="s">
        <v>140</v>
      </c>
      <c r="B23" s="14">
        <v>298.54300000000001</v>
      </c>
      <c r="C23" s="14">
        <v>275.68799999999999</v>
      </c>
      <c r="D23" s="14">
        <v>268.40300000000002</v>
      </c>
      <c r="E23" s="14">
        <v>267.589</v>
      </c>
      <c r="F23" s="14">
        <v>250</v>
      </c>
      <c r="G23" s="14">
        <v>246.00800000000001</v>
      </c>
      <c r="H23" s="14">
        <v>217.56800000000001</v>
      </c>
      <c r="I23" s="14">
        <v>208.173</v>
      </c>
      <c r="J23" s="14">
        <v>204.08799999999999</v>
      </c>
      <c r="K23" s="14">
        <v>189.78899999999999</v>
      </c>
    </row>
    <row r="24" spans="1:11">
      <c r="A24" s="14" t="s">
        <v>141</v>
      </c>
      <c r="B24" s="14">
        <v>242.297</v>
      </c>
      <c r="C24" s="14">
        <v>218.15600000000001</v>
      </c>
      <c r="D24" s="14">
        <v>202.27699999999999</v>
      </c>
      <c r="E24" s="14">
        <v>194.833</v>
      </c>
      <c r="F24" s="14">
        <v>194.041</v>
      </c>
      <c r="G24" s="14">
        <v>183.57599999999999</v>
      </c>
      <c r="H24" s="14">
        <v>180.178</v>
      </c>
      <c r="I24" s="14">
        <v>173.40100000000001</v>
      </c>
      <c r="J24" s="14">
        <v>171.60400000000001</v>
      </c>
      <c r="K24" s="14">
        <v>169.06800000000001</v>
      </c>
    </row>
    <row r="25" spans="1:11">
      <c r="A25" s="14" t="s">
        <v>142</v>
      </c>
      <c r="B25" s="14">
        <v>276.55700000000002</v>
      </c>
      <c r="C25" s="14">
        <v>260.03100000000001</v>
      </c>
      <c r="D25" s="14">
        <v>236.21199999999999</v>
      </c>
      <c r="E25" s="14">
        <v>233.35</v>
      </c>
      <c r="F25" s="14">
        <v>229.172</v>
      </c>
      <c r="G25" s="14">
        <v>220.90700000000001</v>
      </c>
      <c r="H25" s="14">
        <v>215.34200000000001</v>
      </c>
      <c r="I25" s="14">
        <v>211.36699999999999</v>
      </c>
      <c r="J25" s="14">
        <v>209.571</v>
      </c>
      <c r="K25" s="14">
        <v>198.04</v>
      </c>
    </row>
    <row r="26" spans="1:11">
      <c r="A26" s="14" t="s">
        <v>143</v>
      </c>
      <c r="B26" s="14">
        <v>252.357</v>
      </c>
      <c r="C26" s="14">
        <v>242.07400000000001</v>
      </c>
      <c r="D26" s="14">
        <v>209.12200000000001</v>
      </c>
      <c r="E26" s="14">
        <v>206.89099999999999</v>
      </c>
      <c r="F26" s="14">
        <v>188.68</v>
      </c>
      <c r="G26" s="14">
        <v>175.14599999999999</v>
      </c>
      <c r="H26" s="14">
        <v>173.851</v>
      </c>
      <c r="I26" s="14">
        <v>168.107</v>
      </c>
      <c r="J26" s="14">
        <v>164.30500000000001</v>
      </c>
      <c r="K26" s="14">
        <v>151.85499999999999</v>
      </c>
    </row>
    <row r="27" spans="1:11">
      <c r="A27" s="14" t="s">
        <v>144</v>
      </c>
      <c r="B27" s="14">
        <v>232.078</v>
      </c>
      <c r="C27" s="14">
        <v>218.916</v>
      </c>
      <c r="D27" s="14">
        <v>202.8</v>
      </c>
      <c r="E27" s="14">
        <v>190.547</v>
      </c>
      <c r="F27" s="14">
        <v>172.047</v>
      </c>
      <c r="G27" s="14">
        <v>170.047</v>
      </c>
      <c r="H27" s="14">
        <v>166.97300000000001</v>
      </c>
      <c r="I27" s="14">
        <v>166.90100000000001</v>
      </c>
      <c r="J27" s="14">
        <v>154.01300000000001</v>
      </c>
      <c r="K27" s="14">
        <v>147.10499999999999</v>
      </c>
    </row>
    <row r="28" spans="1:11">
      <c r="A28" s="14" t="s">
        <v>145</v>
      </c>
      <c r="B28" s="14">
        <v>213.02600000000001</v>
      </c>
      <c r="C28" s="14">
        <v>208.80600000000001</v>
      </c>
      <c r="D28" s="14">
        <v>204.245</v>
      </c>
      <c r="E28" s="14">
        <v>201.911</v>
      </c>
      <c r="F28" s="14">
        <v>197.23099999999999</v>
      </c>
      <c r="G28" s="14">
        <v>190.42099999999999</v>
      </c>
      <c r="H28" s="14">
        <v>181.417</v>
      </c>
      <c r="I28" s="14">
        <v>162.98500000000001</v>
      </c>
      <c r="J28" s="14">
        <v>154.32400000000001</v>
      </c>
      <c r="K28" s="14">
        <v>153.84399999999999</v>
      </c>
    </row>
    <row r="29" spans="1:11">
      <c r="A29" s="14" t="s">
        <v>146</v>
      </c>
      <c r="B29" s="14">
        <v>260.5</v>
      </c>
      <c r="C29" s="14">
        <v>257.59699999999998</v>
      </c>
      <c r="D29" s="14">
        <v>250.32</v>
      </c>
      <c r="E29" s="14">
        <v>233.85499999999999</v>
      </c>
      <c r="F29" s="14">
        <v>206.495</v>
      </c>
      <c r="G29" s="14">
        <v>195.059</v>
      </c>
      <c r="H29" s="14">
        <v>184.39099999999999</v>
      </c>
      <c r="I29" s="14">
        <v>178.37</v>
      </c>
      <c r="J29" s="14">
        <v>175.56800000000001</v>
      </c>
      <c r="K29" s="14">
        <v>169.19800000000001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B1C19-2C41-6845-9672-0AAD8491DA21}">
  <dimension ref="A1:E14"/>
  <sheetViews>
    <sheetView workbookViewId="0">
      <selection activeCell="C32" sqref="C32"/>
    </sheetView>
  </sheetViews>
  <sheetFormatPr baseColWidth="10" defaultColWidth="11" defaultRowHeight="16"/>
  <cols>
    <col min="2" max="2" width="18.33203125" customWidth="1"/>
    <col min="3" max="3" width="19.1640625" customWidth="1"/>
    <col min="4" max="4" width="13.5" customWidth="1"/>
    <col min="5" max="5" width="21.6640625" customWidth="1"/>
  </cols>
  <sheetData>
    <row r="1" spans="1:5">
      <c r="A1" t="s">
        <v>11</v>
      </c>
      <c r="B1" t="s">
        <v>12</v>
      </c>
      <c r="C1" s="1"/>
      <c r="D1" s="1"/>
      <c r="E1" s="2"/>
    </row>
    <row r="2" spans="1:5">
      <c r="A2" t="s">
        <v>2</v>
      </c>
      <c r="B2" t="s">
        <v>3</v>
      </c>
      <c r="C2" s="1" t="s">
        <v>4</v>
      </c>
      <c r="D2" s="1" t="s">
        <v>5</v>
      </c>
      <c r="E2" s="2" t="s">
        <v>6</v>
      </c>
    </row>
    <row r="3" spans="1:5">
      <c r="A3">
        <v>1</v>
      </c>
      <c r="B3" t="s">
        <v>7</v>
      </c>
      <c r="C3" s="1">
        <v>39</v>
      </c>
      <c r="D3" s="1">
        <v>1730</v>
      </c>
      <c r="E3" s="2">
        <f t="shared" ref="E3:E14" si="0">D3/C3</f>
        <v>44.358974358974358</v>
      </c>
    </row>
    <row r="4" spans="1:5">
      <c r="A4">
        <v>2</v>
      </c>
      <c r="B4" t="s">
        <v>7</v>
      </c>
      <c r="C4" s="1">
        <v>43</v>
      </c>
      <c r="D4" s="1">
        <v>1644</v>
      </c>
      <c r="E4" s="2">
        <f t="shared" si="0"/>
        <v>38.232558139534881</v>
      </c>
    </row>
    <row r="5" spans="1:5">
      <c r="A5">
        <v>3</v>
      </c>
      <c r="B5" t="s">
        <v>7</v>
      </c>
      <c r="C5" s="1">
        <v>47</v>
      </c>
      <c r="D5" s="1">
        <v>1598</v>
      </c>
      <c r="E5" s="2">
        <f t="shared" si="0"/>
        <v>34</v>
      </c>
    </row>
    <row r="6" spans="1:5">
      <c r="A6">
        <v>1</v>
      </c>
      <c r="B6" t="s">
        <v>8</v>
      </c>
      <c r="C6" s="1">
        <v>40</v>
      </c>
      <c r="D6" s="1">
        <v>1546</v>
      </c>
      <c r="E6" s="2">
        <f t="shared" si="0"/>
        <v>38.65</v>
      </c>
    </row>
    <row r="7" spans="1:5">
      <c r="A7">
        <v>2</v>
      </c>
      <c r="B7" t="s">
        <v>8</v>
      </c>
      <c r="C7" s="1">
        <v>34</v>
      </c>
      <c r="D7" s="1">
        <v>1565</v>
      </c>
      <c r="E7" s="2">
        <f t="shared" si="0"/>
        <v>46.029411764705884</v>
      </c>
    </row>
    <row r="8" spans="1:5">
      <c r="A8">
        <v>3</v>
      </c>
      <c r="B8" t="s">
        <v>8</v>
      </c>
      <c r="C8" s="1">
        <v>46</v>
      </c>
      <c r="D8" s="1">
        <v>1524</v>
      </c>
      <c r="E8" s="2">
        <f t="shared" si="0"/>
        <v>33.130434782608695</v>
      </c>
    </row>
    <row r="9" spans="1:5">
      <c r="A9">
        <v>1</v>
      </c>
      <c r="B9" t="s">
        <v>9</v>
      </c>
      <c r="C9" s="1">
        <v>58</v>
      </c>
      <c r="D9" s="1">
        <v>1683</v>
      </c>
      <c r="E9" s="2">
        <f t="shared" si="0"/>
        <v>29.017241379310345</v>
      </c>
    </row>
    <row r="10" spans="1:5">
      <c r="A10">
        <v>2</v>
      </c>
      <c r="B10" t="s">
        <v>9</v>
      </c>
      <c r="C10" s="1">
        <v>47</v>
      </c>
      <c r="D10" s="1">
        <v>1885</v>
      </c>
      <c r="E10" s="2">
        <f t="shared" si="0"/>
        <v>40.106382978723403</v>
      </c>
    </row>
    <row r="11" spans="1:5">
      <c r="A11">
        <v>3</v>
      </c>
      <c r="B11" t="s">
        <v>9</v>
      </c>
      <c r="C11" s="1">
        <v>48</v>
      </c>
      <c r="D11" s="1">
        <v>1313</v>
      </c>
      <c r="E11" s="2">
        <f t="shared" si="0"/>
        <v>27.354166666666668</v>
      </c>
    </row>
    <row r="12" spans="1:5">
      <c r="A12">
        <v>1</v>
      </c>
      <c r="B12" t="s">
        <v>10</v>
      </c>
      <c r="C12" s="1">
        <v>41</v>
      </c>
      <c r="D12" s="1">
        <v>235</v>
      </c>
      <c r="E12" s="2">
        <f t="shared" si="0"/>
        <v>5.7317073170731705</v>
      </c>
    </row>
    <row r="13" spans="1:5">
      <c r="A13">
        <v>2</v>
      </c>
      <c r="B13" t="s">
        <v>10</v>
      </c>
      <c r="C13" s="1">
        <v>51</v>
      </c>
      <c r="D13" s="1">
        <v>349</v>
      </c>
      <c r="E13" s="2">
        <f t="shared" si="0"/>
        <v>6.8431372549019605</v>
      </c>
    </row>
    <row r="14" spans="1:5">
      <c r="A14">
        <v>3</v>
      </c>
      <c r="B14" t="s">
        <v>10</v>
      </c>
      <c r="C14" s="1">
        <v>50</v>
      </c>
      <c r="D14" s="1">
        <v>467</v>
      </c>
      <c r="E14" s="2">
        <f t="shared" si="0"/>
        <v>9.34</v>
      </c>
    </row>
  </sheetData>
  <phoneticPr fontId="1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32A68-79AB-5F48-A8CE-90C3BCCDC119}">
  <dimension ref="A1:E13"/>
  <sheetViews>
    <sheetView workbookViewId="0">
      <selection activeCell="E5" sqref="E5:E7"/>
    </sheetView>
  </sheetViews>
  <sheetFormatPr baseColWidth="10" defaultColWidth="11" defaultRowHeight="16"/>
  <sheetData>
    <row r="1" spans="1:5">
      <c r="A1" t="s">
        <v>2</v>
      </c>
      <c r="B1" t="s">
        <v>3</v>
      </c>
      <c r="C1" s="11" t="s">
        <v>98</v>
      </c>
      <c r="D1" s="11" t="s">
        <v>99</v>
      </c>
      <c r="E1" s="25" t="s">
        <v>100</v>
      </c>
    </row>
    <row r="2" spans="1:5">
      <c r="A2">
        <v>1</v>
      </c>
      <c r="B2" t="s">
        <v>7</v>
      </c>
      <c r="C2">
        <v>40.188000000000002</v>
      </c>
      <c r="D2">
        <v>0.13300000000000001</v>
      </c>
      <c r="E2" s="18">
        <f>D2/C2*100</f>
        <v>0.33094456056534288</v>
      </c>
    </row>
    <row r="3" spans="1:5">
      <c r="A3">
        <v>2</v>
      </c>
      <c r="B3" t="s">
        <v>7</v>
      </c>
      <c r="C3">
        <v>25.233000000000001</v>
      </c>
      <c r="D3">
        <v>5.1999999999999998E-2</v>
      </c>
      <c r="E3" s="18">
        <f t="shared" ref="E3:E4" si="0">D3/C3*100</f>
        <v>0.20607934054611021</v>
      </c>
    </row>
    <row r="4" spans="1:5">
      <c r="A4">
        <v>3</v>
      </c>
      <c r="B4" t="s">
        <v>7</v>
      </c>
      <c r="C4">
        <v>39.936</v>
      </c>
      <c r="D4">
        <v>4.8000000000000001E-2</v>
      </c>
      <c r="E4" s="18">
        <f t="shared" si="0"/>
        <v>0.1201923076923077</v>
      </c>
    </row>
    <row r="5" spans="1:5">
      <c r="A5">
        <v>1</v>
      </c>
      <c r="B5" t="s">
        <v>8</v>
      </c>
      <c r="C5">
        <v>68.200999999999993</v>
      </c>
      <c r="D5">
        <v>0.223</v>
      </c>
      <c r="E5" s="18">
        <f>D5/C5*100</f>
        <v>0.32697467779064826</v>
      </c>
    </row>
    <row r="6" spans="1:5">
      <c r="A6">
        <v>2</v>
      </c>
      <c r="B6" t="s">
        <v>8</v>
      </c>
      <c r="C6">
        <v>72.742999999999995</v>
      </c>
      <c r="D6">
        <v>0.23899999999999999</v>
      </c>
      <c r="E6" s="18">
        <f t="shared" ref="E6:E7" si="1">D6/C6*100</f>
        <v>0.32855395020826744</v>
      </c>
    </row>
    <row r="7" spans="1:5">
      <c r="A7">
        <v>3</v>
      </c>
      <c r="B7" t="s">
        <v>8</v>
      </c>
      <c r="C7">
        <v>27.114999999999998</v>
      </c>
      <c r="D7">
        <v>0.22700000000000001</v>
      </c>
      <c r="E7" s="18">
        <f t="shared" si="1"/>
        <v>0.83717499539000562</v>
      </c>
    </row>
    <row r="8" spans="1:5">
      <c r="A8">
        <v>1</v>
      </c>
      <c r="B8" t="s">
        <v>9</v>
      </c>
      <c r="C8">
        <v>51.731999999999999</v>
      </c>
      <c r="D8">
        <v>0.94199999999999995</v>
      </c>
      <c r="E8" s="18">
        <f>D8/C8*100</f>
        <v>1.8209232196706102</v>
      </c>
    </row>
    <row r="9" spans="1:5">
      <c r="A9">
        <v>2</v>
      </c>
      <c r="B9" t="s">
        <v>9</v>
      </c>
      <c r="C9">
        <v>56.576999999999998</v>
      </c>
      <c r="D9">
        <v>0.69599999999999995</v>
      </c>
      <c r="E9" s="18">
        <f t="shared" ref="E9" si="2">D9/C9*100</f>
        <v>1.2301818760273608</v>
      </c>
    </row>
    <row r="10" spans="1:5">
      <c r="A10">
        <v>3</v>
      </c>
      <c r="B10" t="s">
        <v>9</v>
      </c>
      <c r="C10">
        <v>88.552000000000007</v>
      </c>
      <c r="D10">
        <v>1.0920000000000001</v>
      </c>
      <c r="E10" s="18">
        <f>D10/C10*100</f>
        <v>1.2331737284307527</v>
      </c>
    </row>
    <row r="11" spans="1:5">
      <c r="A11">
        <v>1</v>
      </c>
      <c r="B11" t="s">
        <v>10</v>
      </c>
      <c r="C11">
        <v>89.385999999999996</v>
      </c>
      <c r="D11">
        <v>2.8759999999999999</v>
      </c>
      <c r="E11" s="18">
        <f>D11/C11*100</f>
        <v>3.2175060971516798</v>
      </c>
    </row>
    <row r="12" spans="1:5">
      <c r="A12">
        <v>2</v>
      </c>
      <c r="B12" t="s">
        <v>10</v>
      </c>
      <c r="C12">
        <v>68.867000000000004</v>
      </c>
      <c r="D12">
        <v>1.2230000000000001</v>
      </c>
      <c r="E12" s="18">
        <f>D12/C12*100</f>
        <v>1.7758868543714694</v>
      </c>
    </row>
    <row r="13" spans="1:5">
      <c r="A13">
        <v>3</v>
      </c>
      <c r="B13" t="s">
        <v>10</v>
      </c>
      <c r="C13">
        <v>51.811999999999998</v>
      </c>
      <c r="D13">
        <v>1.667</v>
      </c>
      <c r="E13" s="18">
        <f t="shared" ref="E13" si="3">D13/C13*100</f>
        <v>3.2174013741990275</v>
      </c>
    </row>
  </sheetData>
  <phoneticPr fontId="1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C5CC6-FBB4-7C42-83EF-032997192CD3}">
  <dimension ref="A1:H14"/>
  <sheetViews>
    <sheetView workbookViewId="0">
      <selection activeCell="H12" sqref="H12:H14"/>
    </sheetView>
  </sheetViews>
  <sheetFormatPr baseColWidth="10" defaultColWidth="11" defaultRowHeight="16"/>
  <sheetData>
    <row r="1" spans="1:8">
      <c r="A1" t="s">
        <v>149</v>
      </c>
      <c r="C1" s="1"/>
      <c r="D1" s="1"/>
      <c r="E1" s="2"/>
      <c r="F1" s="2"/>
      <c r="G1" s="2"/>
      <c r="H1" s="2"/>
    </row>
    <row r="2" spans="1:8">
      <c r="A2" t="s">
        <v>2</v>
      </c>
      <c r="B2" t="s">
        <v>3</v>
      </c>
      <c r="C2" s="1" t="s">
        <v>150</v>
      </c>
      <c r="D2" s="1" t="s">
        <v>151</v>
      </c>
      <c r="E2" s="2" t="s">
        <v>32</v>
      </c>
      <c r="F2" s="2" t="s">
        <v>152</v>
      </c>
      <c r="G2" s="2" t="s">
        <v>153</v>
      </c>
      <c r="H2" s="2" t="s">
        <v>35</v>
      </c>
    </row>
    <row r="3" spans="1:8">
      <c r="A3">
        <v>1</v>
      </c>
      <c r="B3" t="s">
        <v>43</v>
      </c>
      <c r="C3" s="16">
        <v>22.322816848754883</v>
      </c>
      <c r="D3" s="16">
        <v>16.487096786499023</v>
      </c>
      <c r="E3" s="2">
        <f>C3-D3</f>
        <v>5.8357200622558594</v>
      </c>
      <c r="F3" s="2">
        <f>AVERAGE(E3:E5)</f>
        <v>5.7439651489257812</v>
      </c>
      <c r="G3" s="2">
        <f>E3-$F$3</f>
        <v>9.1754913330078125E-2</v>
      </c>
      <c r="H3" s="2">
        <f>2^-G3</f>
        <v>0.93838059612082003</v>
      </c>
    </row>
    <row r="4" spans="1:8">
      <c r="A4">
        <v>2</v>
      </c>
      <c r="B4" t="s">
        <v>43</v>
      </c>
      <c r="C4" s="16">
        <v>22.371461868286133</v>
      </c>
      <c r="D4" s="16">
        <v>16.535787582397461</v>
      </c>
      <c r="E4" s="2">
        <f t="shared" ref="E4:E14" si="0">C4-D4</f>
        <v>5.8356742858886719</v>
      </c>
      <c r="F4" s="2"/>
      <c r="G4" s="2">
        <f t="shared" ref="G4:G14" si="1">E4-$F$3</f>
        <v>9.1709136962890625E-2</v>
      </c>
      <c r="H4" s="2">
        <f t="shared" ref="H4:H14" si="2">2^-G4</f>
        <v>0.93841037118416037</v>
      </c>
    </row>
    <row r="5" spans="1:8">
      <c r="A5">
        <v>3</v>
      </c>
      <c r="B5" t="s">
        <v>43</v>
      </c>
      <c r="C5" s="16">
        <v>22.397468566894531</v>
      </c>
      <c r="D5" s="16">
        <v>16.836967468261719</v>
      </c>
      <c r="E5" s="2">
        <f t="shared" si="0"/>
        <v>5.5605010986328125</v>
      </c>
      <c r="F5" s="2"/>
      <c r="G5" s="2">
        <f t="shared" si="1"/>
        <v>-0.18346405029296875</v>
      </c>
      <c r="H5" s="2">
        <f t="shared" si="2"/>
        <v>1.1356073173507519</v>
      </c>
    </row>
    <row r="6" spans="1:8">
      <c r="A6">
        <v>1</v>
      </c>
      <c r="B6" t="s">
        <v>54</v>
      </c>
      <c r="C6" s="16">
        <v>20.857982635498047</v>
      </c>
      <c r="D6" s="16">
        <v>16.910381317138672</v>
      </c>
      <c r="E6" s="2">
        <f t="shared" si="0"/>
        <v>3.947601318359375</v>
      </c>
      <c r="F6" s="2"/>
      <c r="G6" s="2">
        <f t="shared" si="1"/>
        <v>-1.7963638305664062</v>
      </c>
      <c r="H6" s="2">
        <f t="shared" si="2"/>
        <v>3.4734367594857418</v>
      </c>
    </row>
    <row r="7" spans="1:8">
      <c r="A7">
        <v>2</v>
      </c>
      <c r="B7" t="s">
        <v>54</v>
      </c>
      <c r="C7" s="16">
        <v>21.816751480102539</v>
      </c>
      <c r="D7" s="16">
        <v>17.141214370727539</v>
      </c>
      <c r="E7" s="2">
        <f t="shared" si="0"/>
        <v>4.675537109375</v>
      </c>
      <c r="F7" s="2"/>
      <c r="G7" s="2">
        <f t="shared" si="1"/>
        <v>-1.0684280395507812</v>
      </c>
      <c r="H7" s="2">
        <f t="shared" si="2"/>
        <v>2.0971470705477526</v>
      </c>
    </row>
    <row r="8" spans="1:8">
      <c r="A8">
        <v>3</v>
      </c>
      <c r="B8" t="s">
        <v>54</v>
      </c>
      <c r="C8" s="16">
        <v>21.241533279418945</v>
      </c>
      <c r="D8" s="16">
        <v>17.891565322875977</v>
      </c>
      <c r="E8" s="2">
        <f t="shared" si="0"/>
        <v>3.3499679565429688</v>
      </c>
      <c r="F8" s="2"/>
      <c r="G8" s="2">
        <f t="shared" si="1"/>
        <v>-2.3939971923828125</v>
      </c>
      <c r="H8" s="2">
        <f t="shared" si="2"/>
        <v>5.2561162797020158</v>
      </c>
    </row>
    <row r="9" spans="1:8">
      <c r="A9">
        <v>1</v>
      </c>
      <c r="B9" t="s">
        <v>154</v>
      </c>
      <c r="C9" s="16">
        <v>23.641305923461914</v>
      </c>
      <c r="D9" s="16">
        <v>15.897529602050781</v>
      </c>
      <c r="E9" s="2">
        <f t="shared" si="0"/>
        <v>7.7437763214111328</v>
      </c>
      <c r="F9" s="2"/>
      <c r="G9" s="2">
        <f t="shared" si="1"/>
        <v>1.9998111724853516</v>
      </c>
      <c r="H9" s="2">
        <f t="shared" si="2"/>
        <v>0.25003272345631</v>
      </c>
    </row>
    <row r="10" spans="1:8">
      <c r="A10">
        <v>2</v>
      </c>
      <c r="B10" t="s">
        <v>154</v>
      </c>
      <c r="C10" s="16">
        <v>23.813728332519531</v>
      </c>
      <c r="D10" s="16">
        <v>16.618120193481445</v>
      </c>
      <c r="E10" s="2">
        <f t="shared" si="0"/>
        <v>7.1956081390380859</v>
      </c>
      <c r="F10" s="2"/>
      <c r="G10" s="2">
        <f t="shared" si="1"/>
        <v>1.4516429901123047</v>
      </c>
      <c r="H10" s="2">
        <f t="shared" si="2"/>
        <v>0.36560482362155539</v>
      </c>
    </row>
    <row r="11" spans="1:8">
      <c r="A11">
        <v>3</v>
      </c>
      <c r="B11" t="s">
        <v>154</v>
      </c>
      <c r="C11" s="16">
        <v>24.328765869140625</v>
      </c>
      <c r="D11" s="16">
        <v>17.334417343139648</v>
      </c>
      <c r="E11" s="2">
        <f t="shared" si="0"/>
        <v>6.9943485260009766</v>
      </c>
      <c r="F11" s="2"/>
      <c r="G11" s="2">
        <f t="shared" si="1"/>
        <v>1.2503833770751953</v>
      </c>
      <c r="H11" s="2">
        <f t="shared" si="2"/>
        <v>0.42033649393521721</v>
      </c>
    </row>
    <row r="12" spans="1:8">
      <c r="A12">
        <v>1</v>
      </c>
      <c r="B12" t="s">
        <v>155</v>
      </c>
      <c r="C12" s="16">
        <v>23.176530838012695</v>
      </c>
      <c r="D12" s="16">
        <v>16.812660217285156</v>
      </c>
      <c r="E12" s="2">
        <f t="shared" si="0"/>
        <v>6.3638706207275391</v>
      </c>
      <c r="F12" s="2"/>
      <c r="G12" s="2">
        <f t="shared" si="1"/>
        <v>0.61990547180175781</v>
      </c>
      <c r="H12" s="2">
        <f t="shared" si="2"/>
        <v>0.65071356234836064</v>
      </c>
    </row>
    <row r="13" spans="1:8">
      <c r="A13">
        <v>2</v>
      </c>
      <c r="B13" t="s">
        <v>155</v>
      </c>
      <c r="C13" s="16">
        <v>23.347187042236328</v>
      </c>
      <c r="D13" s="16">
        <v>17.668308258056641</v>
      </c>
      <c r="E13" s="2">
        <f t="shared" si="0"/>
        <v>5.6788787841796875</v>
      </c>
      <c r="F13" s="2"/>
      <c r="G13" s="2">
        <f t="shared" si="1"/>
        <v>-6.508636474609375E-2</v>
      </c>
      <c r="H13" s="2">
        <f t="shared" si="2"/>
        <v>1.0461475639520985</v>
      </c>
    </row>
    <row r="14" spans="1:8">
      <c r="A14">
        <v>3</v>
      </c>
      <c r="B14" t="s">
        <v>155</v>
      </c>
      <c r="C14" s="16">
        <v>22.819955825805664</v>
      </c>
      <c r="D14" s="16">
        <v>17.218683242797852</v>
      </c>
      <c r="E14" s="2">
        <f t="shared" si="0"/>
        <v>5.6012725830078125</v>
      </c>
      <c r="F14" s="2"/>
      <c r="G14" s="2">
        <f t="shared" si="1"/>
        <v>-0.14269256591796875</v>
      </c>
      <c r="H14" s="2">
        <f t="shared" si="2"/>
        <v>1.103963570696445</v>
      </c>
    </row>
  </sheetData>
  <phoneticPr fontId="1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DEC0E-3888-0643-B0E6-F68C0486B8F7}">
  <dimension ref="A1:H8"/>
  <sheetViews>
    <sheetView workbookViewId="0">
      <selection activeCell="H6" sqref="H6:H8"/>
    </sheetView>
  </sheetViews>
  <sheetFormatPr baseColWidth="10" defaultColWidth="11" defaultRowHeight="16"/>
  <sheetData>
    <row r="1" spans="1:8">
      <c r="A1" s="11" t="s">
        <v>156</v>
      </c>
      <c r="B1" s="11"/>
      <c r="C1" s="12"/>
      <c r="D1" s="12"/>
      <c r="E1" s="13"/>
      <c r="F1" s="13"/>
      <c r="G1" s="13"/>
      <c r="H1" s="13"/>
    </row>
    <row r="2" spans="1:8">
      <c r="A2" s="11" t="s">
        <v>28</v>
      </c>
      <c r="B2" s="11" t="s">
        <v>29</v>
      </c>
      <c r="C2" s="12" t="s">
        <v>30</v>
      </c>
      <c r="D2" s="12" t="s">
        <v>31</v>
      </c>
      <c r="E2" s="13" t="s">
        <v>32</v>
      </c>
      <c r="F2" s="13" t="s">
        <v>33</v>
      </c>
      <c r="G2" s="13" t="s">
        <v>34</v>
      </c>
      <c r="H2" s="13" t="s">
        <v>35</v>
      </c>
    </row>
    <row r="3" spans="1:8">
      <c r="A3" s="11">
        <v>1</v>
      </c>
      <c r="B3" s="11" t="s">
        <v>77</v>
      </c>
      <c r="C3" s="17">
        <v>22.323</v>
      </c>
      <c r="D3" s="17">
        <v>16.486999999999998</v>
      </c>
      <c r="E3" s="13">
        <v>5.84</v>
      </c>
      <c r="F3" s="13">
        <v>5.74</v>
      </c>
      <c r="G3" s="13">
        <v>0.09</v>
      </c>
      <c r="H3" s="13">
        <v>0.94</v>
      </c>
    </row>
    <row r="4" spans="1:8">
      <c r="A4" s="11">
        <v>2</v>
      </c>
      <c r="B4" s="11" t="s">
        <v>77</v>
      </c>
      <c r="C4" s="17">
        <v>22.370999999999999</v>
      </c>
      <c r="D4" s="17">
        <v>16.536000000000001</v>
      </c>
      <c r="E4" s="13">
        <v>5.84</v>
      </c>
      <c r="F4" s="13"/>
      <c r="G4" s="13">
        <v>0.09</v>
      </c>
      <c r="H4" s="13">
        <v>0.94</v>
      </c>
    </row>
    <row r="5" spans="1:8">
      <c r="A5" s="11">
        <v>3</v>
      </c>
      <c r="B5" s="11" t="s">
        <v>77</v>
      </c>
      <c r="C5" s="17">
        <v>22.396999999999998</v>
      </c>
      <c r="D5" s="17">
        <v>16.837</v>
      </c>
      <c r="E5" s="13">
        <v>5.56</v>
      </c>
      <c r="F5" s="13"/>
      <c r="G5" s="13">
        <v>-0.18</v>
      </c>
      <c r="H5" s="13">
        <v>1.1399999999999999</v>
      </c>
    </row>
    <row r="6" spans="1:8">
      <c r="A6" s="11">
        <v>1</v>
      </c>
      <c r="B6" s="11" t="s">
        <v>157</v>
      </c>
      <c r="C6" s="17">
        <v>21.817</v>
      </c>
      <c r="D6" s="17">
        <v>16.725999999999999</v>
      </c>
      <c r="E6" s="13">
        <v>5.09</v>
      </c>
      <c r="F6" s="13"/>
      <c r="G6" s="13">
        <v>-0.65</v>
      </c>
      <c r="H6" s="13">
        <v>1.57</v>
      </c>
    </row>
    <row r="7" spans="1:8">
      <c r="A7" s="11">
        <v>2</v>
      </c>
      <c r="B7" s="11" t="s">
        <v>157</v>
      </c>
      <c r="C7" s="17">
        <v>21.887</v>
      </c>
      <c r="D7" s="17">
        <v>16.959</v>
      </c>
      <c r="E7" s="13">
        <v>4.93</v>
      </c>
      <c r="F7" s="13"/>
      <c r="G7" s="13">
        <v>-0.82</v>
      </c>
      <c r="H7" s="13">
        <v>1.76</v>
      </c>
    </row>
    <row r="8" spans="1:8">
      <c r="A8" s="11">
        <v>3</v>
      </c>
      <c r="B8" s="11" t="s">
        <v>157</v>
      </c>
      <c r="C8" s="17">
        <v>21.875</v>
      </c>
      <c r="D8" s="17">
        <v>17.317</v>
      </c>
      <c r="E8" s="13">
        <v>4.5599999999999996</v>
      </c>
      <c r="F8" s="13"/>
      <c r="G8" s="13">
        <v>-1.19</v>
      </c>
      <c r="H8" s="13">
        <v>2.27</v>
      </c>
    </row>
  </sheetData>
  <phoneticPr fontId="1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95189-BF0F-B94C-83C5-8191153B9B84}">
  <dimension ref="A1:H41"/>
  <sheetViews>
    <sheetView topLeftCell="A25" workbookViewId="0">
      <selection activeCell="H36" sqref="H36:H41"/>
    </sheetView>
  </sheetViews>
  <sheetFormatPr baseColWidth="10" defaultColWidth="11" defaultRowHeight="16"/>
  <cols>
    <col min="2" max="2" width="33" customWidth="1"/>
  </cols>
  <sheetData>
    <row r="1" spans="1:8">
      <c r="A1" t="s">
        <v>149</v>
      </c>
      <c r="C1" s="1"/>
      <c r="D1" s="1"/>
      <c r="E1" s="2"/>
      <c r="F1" s="2"/>
      <c r="G1" s="2"/>
      <c r="H1" s="1"/>
    </row>
    <row r="2" spans="1:8">
      <c r="A2" t="s">
        <v>2</v>
      </c>
      <c r="B2" t="s">
        <v>3</v>
      </c>
      <c r="C2" s="1" t="s">
        <v>150</v>
      </c>
      <c r="D2" s="1" t="s">
        <v>151</v>
      </c>
      <c r="E2" s="2" t="s">
        <v>32</v>
      </c>
      <c r="F2" s="2" t="s">
        <v>152</v>
      </c>
      <c r="G2" s="2" t="s">
        <v>153</v>
      </c>
      <c r="H2" s="1" t="s">
        <v>35</v>
      </c>
    </row>
    <row r="3" spans="1:8">
      <c r="A3">
        <v>1</v>
      </c>
      <c r="B3" t="s">
        <v>43</v>
      </c>
      <c r="C3" s="16">
        <v>21.506690979003906</v>
      </c>
      <c r="D3" s="16">
        <v>15.391664505004883</v>
      </c>
      <c r="E3" s="2">
        <f>C3-D3</f>
        <v>6.1150264739990234</v>
      </c>
      <c r="F3" s="2">
        <f>AVERAGE(E3:E8)</f>
        <v>6.0989697774251299</v>
      </c>
      <c r="G3" s="2">
        <f>E3-$F$3</f>
        <v>1.6056696573893525E-2</v>
      </c>
      <c r="H3" s="1">
        <f>2^-G3</f>
        <v>0.98893205150700436</v>
      </c>
    </row>
    <row r="4" spans="1:8">
      <c r="A4">
        <v>2</v>
      </c>
      <c r="B4" t="s">
        <v>43</v>
      </c>
      <c r="C4" s="16">
        <v>21.037542343139648</v>
      </c>
      <c r="D4" s="16">
        <v>14.998673439025879</v>
      </c>
      <c r="E4" s="2">
        <f t="shared" ref="E4:E20" si="0">C4-D4</f>
        <v>6.0388689041137695</v>
      </c>
      <c r="F4" s="2"/>
      <c r="G4" s="2">
        <f t="shared" ref="G4:G20" si="1">E4-$F$3</f>
        <v>-6.0100873311360381E-2</v>
      </c>
      <c r="H4" s="1">
        <f t="shared" ref="H4:H20" si="2">2^-G4</f>
        <v>1.0425386526489335</v>
      </c>
    </row>
    <row r="5" spans="1:8">
      <c r="A5">
        <v>3</v>
      </c>
      <c r="B5" t="s">
        <v>43</v>
      </c>
      <c r="C5" s="16">
        <v>21.347946166992188</v>
      </c>
      <c r="D5" s="16">
        <v>15.200841903686523</v>
      </c>
      <c r="E5" s="2">
        <f t="shared" si="0"/>
        <v>6.1471042633056641</v>
      </c>
      <c r="F5" s="2"/>
      <c r="G5" s="2">
        <f t="shared" si="1"/>
        <v>4.813448588053415E-2</v>
      </c>
      <c r="H5" s="1">
        <f t="shared" si="2"/>
        <v>0.96718616575930982</v>
      </c>
    </row>
    <row r="6" spans="1:8">
      <c r="A6">
        <v>4</v>
      </c>
      <c r="B6" t="s">
        <v>43</v>
      </c>
      <c r="C6" s="16">
        <v>21.615646362304688</v>
      </c>
      <c r="D6" s="16">
        <v>15.389801025390625</v>
      </c>
      <c r="E6" s="2">
        <f t="shared" si="0"/>
        <v>6.2258453369140625</v>
      </c>
      <c r="F6" s="2"/>
      <c r="G6" s="2">
        <f t="shared" si="1"/>
        <v>0.12687555948893259</v>
      </c>
      <c r="H6" s="1">
        <f t="shared" si="2"/>
        <v>0.91581267697361557</v>
      </c>
    </row>
    <row r="7" spans="1:8">
      <c r="A7">
        <v>5</v>
      </c>
      <c r="B7" t="s">
        <v>43</v>
      </c>
      <c r="C7" s="16">
        <v>21.389490127563477</v>
      </c>
      <c r="D7" s="16">
        <v>15.570053100585938</v>
      </c>
      <c r="E7" s="2">
        <f t="shared" si="0"/>
        <v>5.8194370269775391</v>
      </c>
      <c r="F7" s="2"/>
      <c r="G7" s="2">
        <f t="shared" si="1"/>
        <v>-0.27953275044759085</v>
      </c>
      <c r="H7" s="1">
        <f t="shared" si="2"/>
        <v>1.2138017034812481</v>
      </c>
    </row>
    <row r="8" spans="1:8">
      <c r="A8">
        <v>6</v>
      </c>
      <c r="B8" t="s">
        <v>43</v>
      </c>
      <c r="C8" s="16">
        <v>21.587039947509766</v>
      </c>
      <c r="D8" s="16">
        <v>15.339503288269043</v>
      </c>
      <c r="E8" s="2">
        <f t="shared" si="0"/>
        <v>6.2475366592407227</v>
      </c>
      <c r="F8" s="2"/>
      <c r="G8" s="2">
        <f t="shared" si="1"/>
        <v>0.14856688181559274</v>
      </c>
      <c r="H8" s="1">
        <f t="shared" si="2"/>
        <v>0.90214617522840135</v>
      </c>
    </row>
    <row r="9" spans="1:8">
      <c r="A9">
        <v>1</v>
      </c>
      <c r="B9" s="14" t="s">
        <v>158</v>
      </c>
      <c r="C9" s="16">
        <v>21.714878082275391</v>
      </c>
      <c r="D9" s="16">
        <v>14.977869033813477</v>
      </c>
      <c r="E9" s="2">
        <f t="shared" si="0"/>
        <v>6.7370090484619141</v>
      </c>
      <c r="F9" s="2"/>
      <c r="G9" s="2">
        <f t="shared" si="1"/>
        <v>0.63803927103678415</v>
      </c>
      <c r="H9" s="1">
        <f t="shared" si="2"/>
        <v>0.64258567692352797</v>
      </c>
    </row>
    <row r="10" spans="1:8">
      <c r="A10">
        <v>2</v>
      </c>
      <c r="B10" s="14" t="s">
        <v>158</v>
      </c>
      <c r="C10" s="16">
        <v>21.34221076965332</v>
      </c>
      <c r="D10" s="16">
        <v>15.353198051452637</v>
      </c>
      <c r="E10" s="2">
        <f t="shared" si="0"/>
        <v>5.9890127182006836</v>
      </c>
      <c r="F10" s="2"/>
      <c r="G10" s="2">
        <f t="shared" si="1"/>
        <v>-0.10995705922444632</v>
      </c>
      <c r="H10" s="1">
        <f t="shared" si="2"/>
        <v>1.0791961145337494</v>
      </c>
    </row>
    <row r="11" spans="1:8">
      <c r="A11">
        <v>3</v>
      </c>
      <c r="B11" s="14" t="s">
        <v>158</v>
      </c>
      <c r="C11" s="16">
        <v>21.81751823425293</v>
      </c>
      <c r="D11" s="16">
        <v>15.886582374572754</v>
      </c>
      <c r="E11" s="2">
        <f t="shared" si="0"/>
        <v>5.9309358596801758</v>
      </c>
      <c r="F11" s="2"/>
      <c r="G11" s="2">
        <f t="shared" si="1"/>
        <v>-0.16803391774495413</v>
      </c>
      <c r="H11" s="1">
        <f t="shared" si="2"/>
        <v>1.1235263168128207</v>
      </c>
    </row>
    <row r="12" spans="1:8">
      <c r="A12">
        <v>4</v>
      </c>
      <c r="B12" s="14" t="s">
        <v>158</v>
      </c>
      <c r="C12" s="16">
        <v>22.020442962646484</v>
      </c>
      <c r="D12" s="16">
        <v>15.654092788696289</v>
      </c>
      <c r="E12" s="2">
        <f t="shared" si="0"/>
        <v>6.3663501739501953</v>
      </c>
      <c r="F12" s="2"/>
      <c r="G12" s="2">
        <f t="shared" si="1"/>
        <v>0.2673803965250654</v>
      </c>
      <c r="H12" s="1">
        <f t="shared" si="2"/>
        <v>0.83082676796962907</v>
      </c>
    </row>
    <row r="13" spans="1:8">
      <c r="A13">
        <v>5</v>
      </c>
      <c r="B13" s="14" t="s">
        <v>158</v>
      </c>
      <c r="C13" s="16">
        <v>21.580404281616211</v>
      </c>
      <c r="D13" s="16">
        <v>15.462727546691895</v>
      </c>
      <c r="E13" s="2">
        <f t="shared" si="0"/>
        <v>6.1176767349243164</v>
      </c>
      <c r="F13" s="2"/>
      <c r="G13" s="2">
        <f t="shared" si="1"/>
        <v>1.8706957499186494E-2</v>
      </c>
      <c r="H13" s="1">
        <f t="shared" si="2"/>
        <v>0.9871170302978175</v>
      </c>
    </row>
    <row r="14" spans="1:8">
      <c r="A14">
        <v>6</v>
      </c>
      <c r="B14" s="14" t="s">
        <v>158</v>
      </c>
      <c r="C14" s="16">
        <v>21.810054779052734</v>
      </c>
      <c r="D14" s="16">
        <v>15.233051300048828</v>
      </c>
      <c r="E14" s="2">
        <f t="shared" si="0"/>
        <v>6.5770034790039062</v>
      </c>
      <c r="F14" s="2"/>
      <c r="G14" s="2">
        <f t="shared" si="1"/>
        <v>0.47803370157877634</v>
      </c>
      <c r="H14" s="1">
        <f t="shared" si="2"/>
        <v>0.71795548356493999</v>
      </c>
    </row>
    <row r="15" spans="1:8">
      <c r="A15">
        <v>1</v>
      </c>
      <c r="B15" s="14" t="s">
        <v>159</v>
      </c>
      <c r="C15" s="16">
        <v>20.812026977539062</v>
      </c>
      <c r="D15" s="16">
        <v>15.293252944946289</v>
      </c>
      <c r="E15" s="2">
        <f t="shared" si="0"/>
        <v>5.5187740325927734</v>
      </c>
      <c r="F15" s="2"/>
      <c r="G15" s="2">
        <f t="shared" si="1"/>
        <v>-0.58019574483235647</v>
      </c>
      <c r="H15" s="1">
        <f t="shared" si="2"/>
        <v>1.4950520835090932</v>
      </c>
    </row>
    <row r="16" spans="1:8">
      <c r="A16">
        <v>2</v>
      </c>
      <c r="B16" s="14" t="s">
        <v>159</v>
      </c>
      <c r="C16" s="16">
        <v>20.489664077758789</v>
      </c>
      <c r="D16" s="16">
        <v>15.974241256713867</v>
      </c>
      <c r="E16" s="2">
        <f t="shared" si="0"/>
        <v>4.5154228210449219</v>
      </c>
      <c r="F16" s="2"/>
      <c r="G16" s="2">
        <f t="shared" si="1"/>
        <v>-1.583546956380208</v>
      </c>
      <c r="H16" s="1">
        <f t="shared" si="2"/>
        <v>2.9970579018941224</v>
      </c>
    </row>
    <row r="17" spans="1:8">
      <c r="A17">
        <v>3</v>
      </c>
      <c r="B17" s="14" t="s">
        <v>159</v>
      </c>
      <c r="C17" s="16">
        <v>20.926288604736328</v>
      </c>
      <c r="D17" s="16">
        <v>15.003458023071289</v>
      </c>
      <c r="E17" s="2">
        <f t="shared" si="0"/>
        <v>5.9228305816650391</v>
      </c>
      <c r="F17" s="2"/>
      <c r="G17" s="2">
        <f t="shared" si="1"/>
        <v>-0.17613919576009085</v>
      </c>
      <c r="H17" s="1">
        <f t="shared" si="2"/>
        <v>1.1298562213971435</v>
      </c>
    </row>
    <row r="18" spans="1:8">
      <c r="A18">
        <v>4</v>
      </c>
      <c r="B18" s="14" t="s">
        <v>159</v>
      </c>
      <c r="C18" s="16">
        <v>21.007186889648438</v>
      </c>
      <c r="D18" s="16">
        <v>15.412474632263184</v>
      </c>
      <c r="E18" s="2">
        <f t="shared" si="0"/>
        <v>5.5947122573852539</v>
      </c>
      <c r="F18" s="2"/>
      <c r="G18" s="2">
        <f t="shared" si="1"/>
        <v>-0.50425752003987601</v>
      </c>
      <c r="H18" s="1">
        <f t="shared" si="2"/>
        <v>1.4183931952620799</v>
      </c>
    </row>
    <row r="19" spans="1:8">
      <c r="A19">
        <v>5</v>
      </c>
      <c r="B19" s="14" t="s">
        <v>159</v>
      </c>
      <c r="C19" s="16">
        <v>20.72149658203125</v>
      </c>
      <c r="D19" s="16">
        <v>15.330157279968262</v>
      </c>
      <c r="E19" s="2">
        <f t="shared" si="0"/>
        <v>5.3913393020629883</v>
      </c>
      <c r="F19" s="2"/>
      <c r="G19" s="2">
        <f t="shared" si="1"/>
        <v>-0.70763047536214163</v>
      </c>
      <c r="H19" s="1">
        <f t="shared" si="2"/>
        <v>1.633119629612527</v>
      </c>
    </row>
    <row r="20" spans="1:8">
      <c r="A20">
        <v>6</v>
      </c>
      <c r="B20" s="14" t="s">
        <v>159</v>
      </c>
      <c r="C20" s="16">
        <v>21.581411361694336</v>
      </c>
      <c r="D20" s="16">
        <v>15.928703308105469</v>
      </c>
      <c r="E20" s="2">
        <f t="shared" si="0"/>
        <v>5.6527080535888672</v>
      </c>
      <c r="F20" s="2"/>
      <c r="G20" s="2">
        <f t="shared" si="1"/>
        <v>-0.44626172383626272</v>
      </c>
      <c r="H20" s="1">
        <f t="shared" si="2"/>
        <v>1.362505188564747</v>
      </c>
    </row>
    <row r="21" spans="1:8">
      <c r="E21" s="2"/>
      <c r="F21" s="2"/>
      <c r="G21" s="2"/>
      <c r="H21" s="1"/>
    </row>
    <row r="22" spans="1:8">
      <c r="A22" t="s">
        <v>160</v>
      </c>
      <c r="C22" s="1"/>
      <c r="D22" s="1"/>
      <c r="E22" s="2"/>
      <c r="F22" s="2"/>
      <c r="G22" s="2"/>
      <c r="H22" s="1"/>
    </row>
    <row r="23" spans="1:8">
      <c r="A23" t="s">
        <v>2</v>
      </c>
      <c r="B23" t="s">
        <v>3</v>
      </c>
      <c r="C23" s="1" t="s">
        <v>150</v>
      </c>
      <c r="D23" s="1" t="s">
        <v>151</v>
      </c>
      <c r="E23" s="2" t="s">
        <v>32</v>
      </c>
      <c r="F23" s="2" t="s">
        <v>152</v>
      </c>
      <c r="G23" s="2" t="s">
        <v>153</v>
      </c>
      <c r="H23" s="1" t="s">
        <v>35</v>
      </c>
    </row>
    <row r="24" spans="1:8">
      <c r="A24">
        <v>1</v>
      </c>
      <c r="B24" t="s">
        <v>43</v>
      </c>
      <c r="C24" s="16">
        <v>20.83271598815918</v>
      </c>
      <c r="D24" s="16">
        <v>15.391664505004883</v>
      </c>
      <c r="E24" s="2">
        <f>C24-D24</f>
        <v>5.4410514831542969</v>
      </c>
      <c r="F24" s="2">
        <f>AVERAGE(E24:E29)</f>
        <v>5.3132759730021162</v>
      </c>
      <c r="G24" s="2">
        <f>E24-$F$24</f>
        <v>0.12777551015218069</v>
      </c>
      <c r="H24" s="1">
        <f>2^-G24</f>
        <v>0.91524157276019813</v>
      </c>
    </row>
    <row r="25" spans="1:8">
      <c r="A25">
        <v>2</v>
      </c>
      <c r="B25" t="s">
        <v>43</v>
      </c>
      <c r="C25" s="16">
        <v>20.507829666137695</v>
      </c>
      <c r="D25" s="16">
        <v>14.998673439025879</v>
      </c>
      <c r="E25" s="2">
        <f t="shared" ref="E25:E41" si="3">C25-D25</f>
        <v>5.5091562271118164</v>
      </c>
      <c r="F25" s="2"/>
      <c r="G25" s="2">
        <f t="shared" ref="G25:G41" si="4">E25-$F$24</f>
        <v>0.19588025410970022</v>
      </c>
      <c r="H25" s="1">
        <f t="shared" ref="H25:H41" si="5">2^-G25</f>
        <v>0.87304005178332011</v>
      </c>
    </row>
    <row r="26" spans="1:8">
      <c r="A26">
        <v>3</v>
      </c>
      <c r="B26" t="s">
        <v>43</v>
      </c>
      <c r="C26" s="16">
        <v>20.56367301940918</v>
      </c>
      <c r="D26" s="16">
        <v>15.200841903686523</v>
      </c>
      <c r="E26" s="2">
        <f t="shared" si="3"/>
        <v>5.3628311157226562</v>
      </c>
      <c r="F26" s="2"/>
      <c r="G26" s="2">
        <f t="shared" si="4"/>
        <v>4.9555142720540069E-2</v>
      </c>
      <c r="H26" s="1">
        <f t="shared" si="5"/>
        <v>0.96623422283309912</v>
      </c>
    </row>
    <row r="27" spans="1:8">
      <c r="A27">
        <v>4</v>
      </c>
      <c r="B27" t="s">
        <v>43</v>
      </c>
      <c r="C27" s="16">
        <v>21.043724060058594</v>
      </c>
      <c r="D27" s="16">
        <v>15.389801025390625</v>
      </c>
      <c r="E27" s="2">
        <f t="shared" si="3"/>
        <v>5.6539230346679688</v>
      </c>
      <c r="F27" s="2"/>
      <c r="G27" s="2">
        <f t="shared" si="4"/>
        <v>0.34064706166585257</v>
      </c>
      <c r="H27" s="1">
        <f t="shared" si="5"/>
        <v>0.78968705069945533</v>
      </c>
    </row>
    <row r="28" spans="1:8">
      <c r="A28">
        <v>5</v>
      </c>
      <c r="B28" t="s">
        <v>43</v>
      </c>
      <c r="C28" s="16">
        <v>20.374881744384766</v>
      </c>
      <c r="D28" s="16">
        <v>15.570053100585938</v>
      </c>
      <c r="E28" s="2">
        <f t="shared" si="3"/>
        <v>4.8048286437988281</v>
      </c>
      <c r="F28" s="2"/>
      <c r="G28" s="2">
        <f t="shared" si="4"/>
        <v>-0.50844732920328806</v>
      </c>
      <c r="H28" s="1">
        <f t="shared" si="5"/>
        <v>1.42251841535205</v>
      </c>
    </row>
    <row r="29" spans="1:8">
      <c r="A29">
        <v>6</v>
      </c>
      <c r="B29" t="s">
        <v>43</v>
      </c>
      <c r="C29" s="16">
        <v>20.447368621826172</v>
      </c>
      <c r="D29" s="16">
        <v>15.339503288269043</v>
      </c>
      <c r="E29" s="2">
        <f t="shared" si="3"/>
        <v>5.1078653335571289</v>
      </c>
      <c r="F29" s="2"/>
      <c r="G29" s="2">
        <f t="shared" si="4"/>
        <v>-0.20541063944498728</v>
      </c>
      <c r="H29" s="1">
        <f t="shared" si="5"/>
        <v>1.1530144867305061</v>
      </c>
    </row>
    <row r="30" spans="1:8">
      <c r="A30">
        <v>1</v>
      </c>
      <c r="B30" s="14" t="s">
        <v>158</v>
      </c>
      <c r="C30" s="16">
        <v>21.211160659790039</v>
      </c>
      <c r="D30" s="16">
        <v>14.977869033813477</v>
      </c>
      <c r="E30" s="2">
        <f t="shared" si="3"/>
        <v>6.2332916259765625</v>
      </c>
      <c r="F30" s="2"/>
      <c r="G30" s="2">
        <f t="shared" si="4"/>
        <v>0.92001565297444632</v>
      </c>
      <c r="H30" s="1">
        <f t="shared" si="5"/>
        <v>0.52850328608664643</v>
      </c>
    </row>
    <row r="31" spans="1:8">
      <c r="A31">
        <v>2</v>
      </c>
      <c r="B31" s="14" t="s">
        <v>158</v>
      </c>
      <c r="C31" s="16">
        <v>21.1220703125</v>
      </c>
      <c r="D31" s="16">
        <v>15.353198051452637</v>
      </c>
      <c r="E31" s="2">
        <f t="shared" si="3"/>
        <v>5.7688722610473633</v>
      </c>
      <c r="F31" s="2"/>
      <c r="G31" s="2">
        <f t="shared" si="4"/>
        <v>0.4555962880452471</v>
      </c>
      <c r="H31" s="1">
        <f t="shared" si="5"/>
        <v>0.72920871665038856</v>
      </c>
    </row>
    <row r="32" spans="1:8">
      <c r="A32">
        <v>3</v>
      </c>
      <c r="B32" s="14" t="s">
        <v>158</v>
      </c>
      <c r="C32" s="16">
        <v>21.107614517211914</v>
      </c>
      <c r="D32" s="16">
        <v>15.886582374572754</v>
      </c>
      <c r="E32" s="2">
        <f t="shared" si="3"/>
        <v>5.2210321426391602</v>
      </c>
      <c r="F32" s="2"/>
      <c r="G32" s="2">
        <f t="shared" si="4"/>
        <v>-9.2243830362956025E-2</v>
      </c>
      <c r="H32" s="1">
        <f t="shared" si="5"/>
        <v>1.0660268903986041</v>
      </c>
    </row>
    <row r="33" spans="1:8">
      <c r="A33">
        <v>4</v>
      </c>
      <c r="B33" s="14" t="s">
        <v>158</v>
      </c>
      <c r="C33" s="16">
        <v>21.870582580566406</v>
      </c>
      <c r="D33" s="16">
        <v>15.654092788696289</v>
      </c>
      <c r="E33" s="2">
        <f t="shared" si="3"/>
        <v>6.2164897918701172</v>
      </c>
      <c r="F33" s="2"/>
      <c r="G33" s="2">
        <f t="shared" si="4"/>
        <v>0.90321381886800101</v>
      </c>
      <c r="H33" s="1">
        <f t="shared" si="5"/>
        <v>0.53469429212738351</v>
      </c>
    </row>
    <row r="34" spans="1:8">
      <c r="A34">
        <v>5</v>
      </c>
      <c r="B34" s="14" t="s">
        <v>158</v>
      </c>
      <c r="C34" s="16">
        <v>21.284395217895508</v>
      </c>
      <c r="D34" s="16">
        <v>15.462727546691895</v>
      </c>
      <c r="E34" s="2">
        <f t="shared" si="3"/>
        <v>5.8216676712036133</v>
      </c>
      <c r="F34" s="2"/>
      <c r="G34" s="2">
        <f t="shared" si="4"/>
        <v>0.5083916982014971</v>
      </c>
      <c r="H34" s="1">
        <f t="shared" si="5"/>
        <v>0.70300570482809155</v>
      </c>
    </row>
    <row r="35" spans="1:8">
      <c r="A35">
        <v>6</v>
      </c>
      <c r="B35" s="14" t="s">
        <v>158</v>
      </c>
      <c r="C35" s="16">
        <v>20.985240936279297</v>
      </c>
      <c r="D35" s="16">
        <v>15.233051300048828</v>
      </c>
      <c r="E35" s="2">
        <f t="shared" si="3"/>
        <v>5.7521896362304688</v>
      </c>
      <c r="F35" s="2"/>
      <c r="G35" s="2">
        <f t="shared" si="4"/>
        <v>0.43891366322835257</v>
      </c>
      <c r="H35" s="1">
        <f t="shared" si="5"/>
        <v>0.73768987359957039</v>
      </c>
    </row>
    <row r="36" spans="1:8">
      <c r="A36">
        <v>1</v>
      </c>
      <c r="B36" s="14" t="s">
        <v>159</v>
      </c>
      <c r="C36" s="16">
        <v>21.756591796875</v>
      </c>
      <c r="D36" s="16">
        <v>15.293252944946289</v>
      </c>
      <c r="E36" s="2">
        <f t="shared" si="3"/>
        <v>6.4633388519287109</v>
      </c>
      <c r="F36" s="2"/>
      <c r="G36" s="2">
        <f t="shared" si="4"/>
        <v>1.1500628789265948</v>
      </c>
      <c r="H36" s="1">
        <f t="shared" si="5"/>
        <v>0.45060559152530272</v>
      </c>
    </row>
    <row r="37" spans="1:8">
      <c r="A37">
        <v>2</v>
      </c>
      <c r="B37" s="14" t="s">
        <v>159</v>
      </c>
      <c r="C37" s="16">
        <v>21.410440444946289</v>
      </c>
      <c r="D37" s="16">
        <v>15.974241256713867</v>
      </c>
      <c r="E37" s="2">
        <f t="shared" si="3"/>
        <v>5.4361991882324219</v>
      </c>
      <c r="F37" s="2"/>
      <c r="G37" s="2">
        <f t="shared" si="4"/>
        <v>0.12292321523030569</v>
      </c>
      <c r="H37" s="1">
        <f t="shared" si="5"/>
        <v>0.91832503714837588</v>
      </c>
    </row>
    <row r="38" spans="1:8">
      <c r="A38">
        <v>3</v>
      </c>
      <c r="B38" s="14" t="s">
        <v>159</v>
      </c>
      <c r="C38" s="16">
        <v>20.995092391967773</v>
      </c>
      <c r="D38" s="16">
        <v>15.003458023071289</v>
      </c>
      <c r="E38" s="2">
        <f t="shared" si="3"/>
        <v>5.9916343688964844</v>
      </c>
      <c r="F38" s="2"/>
      <c r="G38" s="2">
        <f t="shared" si="4"/>
        <v>0.67835839589436819</v>
      </c>
      <c r="H38" s="1">
        <f t="shared" si="5"/>
        <v>0.62487589964884083</v>
      </c>
    </row>
    <row r="39" spans="1:8">
      <c r="A39">
        <v>4</v>
      </c>
      <c r="B39" s="14" t="s">
        <v>159</v>
      </c>
      <c r="C39" s="16">
        <v>22.011442184448242</v>
      </c>
      <c r="D39" s="16">
        <v>15.412474632263184</v>
      </c>
      <c r="E39" s="2">
        <f t="shared" si="3"/>
        <v>6.5989675521850586</v>
      </c>
      <c r="F39" s="2"/>
      <c r="G39" s="2">
        <f t="shared" si="4"/>
        <v>1.2856915791829424</v>
      </c>
      <c r="H39" s="1">
        <f t="shared" si="5"/>
        <v>0.41017413367065458</v>
      </c>
    </row>
    <row r="40" spans="1:8">
      <c r="A40">
        <v>5</v>
      </c>
      <c r="B40" s="14" t="s">
        <v>159</v>
      </c>
      <c r="C40" s="16">
        <v>21.578704833984375</v>
      </c>
      <c r="D40" s="16">
        <v>15.330157279968262</v>
      </c>
      <c r="E40" s="2">
        <f t="shared" si="3"/>
        <v>6.2485475540161133</v>
      </c>
      <c r="F40" s="2"/>
      <c r="G40" s="2">
        <f t="shared" si="4"/>
        <v>0.9352715810139971</v>
      </c>
      <c r="H40" s="1">
        <f t="shared" si="5"/>
        <v>0.52294401871208729</v>
      </c>
    </row>
    <row r="41" spans="1:8">
      <c r="A41">
        <v>6</v>
      </c>
      <c r="B41" s="14" t="s">
        <v>159</v>
      </c>
      <c r="C41" s="16">
        <v>21.207799911499023</v>
      </c>
      <c r="D41" s="16">
        <v>15.928703308105469</v>
      </c>
      <c r="E41" s="2">
        <f t="shared" si="3"/>
        <v>5.2790966033935547</v>
      </c>
      <c r="F41" s="2"/>
      <c r="G41" s="2">
        <f t="shared" si="4"/>
        <v>-3.4179369608561494E-2</v>
      </c>
      <c r="H41" s="1">
        <f t="shared" si="5"/>
        <v>1.0239742027545744</v>
      </c>
    </row>
  </sheetData>
  <phoneticPr fontId="1" type="noConversion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126AA-FAA3-B048-9A16-D19825D0AFDA}">
  <dimension ref="A1:D16"/>
  <sheetViews>
    <sheetView workbookViewId="0">
      <selection activeCell="D14" sqref="D14:D16"/>
    </sheetView>
  </sheetViews>
  <sheetFormatPr baseColWidth="10" defaultColWidth="11" defaultRowHeight="16"/>
  <cols>
    <col min="4" max="4" width="25.5" customWidth="1"/>
  </cols>
  <sheetData>
    <row r="1" spans="1:4">
      <c r="A1" s="11" t="s">
        <v>161</v>
      </c>
      <c r="B1" s="27" t="s">
        <v>162</v>
      </c>
      <c r="C1" s="27" t="s">
        <v>163</v>
      </c>
      <c r="D1" s="27" t="s">
        <v>100</v>
      </c>
    </row>
    <row r="2" spans="1:4">
      <c r="A2" s="11" t="s">
        <v>164</v>
      </c>
      <c r="B2" s="11">
        <v>87.784000000000006</v>
      </c>
      <c r="C2" s="11">
        <v>2.875</v>
      </c>
      <c r="D2" s="11">
        <v>3.2750842979999999</v>
      </c>
    </row>
    <row r="3" spans="1:4">
      <c r="A3" s="11" t="s">
        <v>165</v>
      </c>
      <c r="B3" s="11">
        <v>50.896999999999998</v>
      </c>
      <c r="C3" s="11">
        <v>2.7480000000000002</v>
      </c>
      <c r="D3" s="11">
        <v>5.3991394379999997</v>
      </c>
    </row>
    <row r="4" spans="1:4">
      <c r="A4" s="11" t="s">
        <v>166</v>
      </c>
      <c r="B4" s="11">
        <v>122.408</v>
      </c>
      <c r="C4" s="11">
        <v>4.4909999999999997</v>
      </c>
      <c r="D4" s="11">
        <v>3.668877851</v>
      </c>
    </row>
    <row r="5" spans="1:4">
      <c r="A5" s="11" t="s">
        <v>167</v>
      </c>
      <c r="B5" s="11">
        <v>27.481000000000002</v>
      </c>
      <c r="C5" s="11">
        <v>4.4999999999999998E-2</v>
      </c>
      <c r="D5" s="11">
        <v>0.16374949999999999</v>
      </c>
    </row>
    <row r="6" spans="1:4">
      <c r="A6" s="11" t="s">
        <v>168</v>
      </c>
      <c r="B6" s="11">
        <v>23.974</v>
      </c>
      <c r="C6" s="11">
        <v>0.224</v>
      </c>
      <c r="D6" s="11">
        <v>0.934345541</v>
      </c>
    </row>
    <row r="7" spans="1:4">
      <c r="A7" s="11" t="s">
        <v>169</v>
      </c>
      <c r="B7" s="11">
        <v>15.574</v>
      </c>
      <c r="C7" s="11">
        <v>0.29499999999999998</v>
      </c>
      <c r="D7" s="11">
        <v>1.894182612</v>
      </c>
    </row>
    <row r="8" spans="1:4">
      <c r="A8" s="11"/>
      <c r="B8" s="11"/>
      <c r="C8" s="11"/>
      <c r="D8" s="11"/>
    </row>
    <row r="9" spans="1:4">
      <c r="A9" s="11"/>
      <c r="B9" s="11"/>
      <c r="C9" s="11"/>
      <c r="D9" s="11"/>
    </row>
    <row r="10" spans="1:4">
      <c r="A10" s="11" t="s">
        <v>170</v>
      </c>
      <c r="B10" s="11" t="s">
        <v>171</v>
      </c>
      <c r="C10" s="11" t="s">
        <v>172</v>
      </c>
      <c r="D10" s="11" t="s">
        <v>173</v>
      </c>
    </row>
    <row r="11" spans="1:4">
      <c r="A11" s="11" t="s">
        <v>164</v>
      </c>
      <c r="B11" s="11">
        <v>32</v>
      </c>
      <c r="C11" s="11">
        <v>498</v>
      </c>
      <c r="D11" s="11">
        <v>15.5625</v>
      </c>
    </row>
    <row r="12" spans="1:4">
      <c r="A12" s="11" t="s">
        <v>165</v>
      </c>
      <c r="B12" s="11">
        <v>51</v>
      </c>
      <c r="C12" s="11">
        <v>815</v>
      </c>
      <c r="D12" s="11">
        <v>15.980392159999999</v>
      </c>
    </row>
    <row r="13" spans="1:4">
      <c r="A13" s="11" t="s">
        <v>166</v>
      </c>
      <c r="B13" s="11">
        <v>47</v>
      </c>
      <c r="C13" s="11">
        <v>811</v>
      </c>
      <c r="D13" s="11">
        <v>17.255319149999998</v>
      </c>
    </row>
    <row r="14" spans="1:4">
      <c r="A14" s="11" t="s">
        <v>167</v>
      </c>
      <c r="B14" s="11">
        <v>54</v>
      </c>
      <c r="C14" s="11">
        <v>498</v>
      </c>
      <c r="D14" s="11">
        <v>9.2222222219999992</v>
      </c>
    </row>
    <row r="15" spans="1:4">
      <c r="A15" s="11" t="s">
        <v>168</v>
      </c>
      <c r="B15" s="11">
        <v>35</v>
      </c>
      <c r="C15" s="11">
        <v>376</v>
      </c>
      <c r="D15" s="11">
        <v>10.74285714</v>
      </c>
    </row>
    <row r="16" spans="1:4">
      <c r="A16" s="11" t="s">
        <v>169</v>
      </c>
      <c r="B16" s="11">
        <v>47</v>
      </c>
      <c r="C16" s="11">
        <v>233</v>
      </c>
      <c r="D16" s="11">
        <v>4.9574468090000003</v>
      </c>
    </row>
  </sheetData>
  <phoneticPr fontId="1" type="noConversion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89240-15F9-4947-BC2B-298185898D53}">
  <dimension ref="A1:G11"/>
  <sheetViews>
    <sheetView workbookViewId="0">
      <selection activeCell="G4" sqref="G4:G11"/>
    </sheetView>
  </sheetViews>
  <sheetFormatPr baseColWidth="10" defaultColWidth="11" defaultRowHeight="16"/>
  <sheetData>
    <row r="1" spans="1:7">
      <c r="A1" s="14" t="s">
        <v>174</v>
      </c>
      <c r="B1" s="14"/>
      <c r="C1" s="14"/>
      <c r="D1" s="14"/>
      <c r="E1" s="14"/>
      <c r="F1" s="14"/>
      <c r="G1" s="14"/>
    </row>
    <row r="2" spans="1:7">
      <c r="A2" s="14"/>
      <c r="B2" s="14" t="s">
        <v>175</v>
      </c>
      <c r="C2" s="14"/>
      <c r="D2" s="14"/>
      <c r="E2" s="14"/>
      <c r="F2" s="14" t="s">
        <v>176</v>
      </c>
      <c r="G2" s="14"/>
    </row>
    <row r="3" spans="1:7">
      <c r="A3" s="14" t="s">
        <v>177</v>
      </c>
      <c r="B3" s="14" t="s">
        <v>178</v>
      </c>
      <c r="C3" s="14" t="s">
        <v>78</v>
      </c>
      <c r="D3" s="14" t="s">
        <v>179</v>
      </c>
      <c r="E3" s="14" t="s">
        <v>177</v>
      </c>
      <c r="F3" s="14" t="s">
        <v>180</v>
      </c>
      <c r="G3" s="14" t="s">
        <v>181</v>
      </c>
    </row>
    <row r="4" spans="1:7">
      <c r="A4" s="14">
        <v>1</v>
      </c>
      <c r="B4" s="14">
        <v>154</v>
      </c>
      <c r="C4" s="14">
        <v>49</v>
      </c>
      <c r="D4" s="14">
        <v>148</v>
      </c>
      <c r="E4" s="14">
        <v>1</v>
      </c>
      <c r="F4" s="14">
        <v>46</v>
      </c>
      <c r="G4" s="14">
        <v>45</v>
      </c>
    </row>
    <row r="5" spans="1:7">
      <c r="A5" s="14">
        <v>2</v>
      </c>
      <c r="B5" s="14">
        <v>110</v>
      </c>
      <c r="C5" s="14">
        <v>50</v>
      </c>
      <c r="D5" s="14">
        <v>112</v>
      </c>
      <c r="E5" s="14">
        <v>2</v>
      </c>
      <c r="F5" s="14">
        <v>42</v>
      </c>
      <c r="G5" s="14">
        <v>37</v>
      </c>
    </row>
    <row r="6" spans="1:7">
      <c r="A6" s="14">
        <v>3</v>
      </c>
      <c r="B6" s="14">
        <v>108</v>
      </c>
      <c r="C6" s="14">
        <v>48</v>
      </c>
      <c r="D6" s="14">
        <v>106</v>
      </c>
      <c r="E6" s="14">
        <v>3</v>
      </c>
      <c r="F6" s="14">
        <v>34</v>
      </c>
      <c r="G6" s="14">
        <v>44</v>
      </c>
    </row>
    <row r="7" spans="1:7">
      <c r="A7" s="14">
        <v>4</v>
      </c>
      <c r="B7" s="14">
        <v>105</v>
      </c>
      <c r="C7" s="14">
        <v>45</v>
      </c>
      <c r="D7" s="14">
        <v>104</v>
      </c>
      <c r="E7" s="14">
        <v>4</v>
      </c>
      <c r="F7" s="14">
        <v>43</v>
      </c>
      <c r="G7" s="14">
        <v>43</v>
      </c>
    </row>
    <row r="8" spans="1:7">
      <c r="A8" s="14">
        <v>5</v>
      </c>
      <c r="B8" s="14">
        <v>120</v>
      </c>
      <c r="C8" s="14">
        <v>52</v>
      </c>
      <c r="D8" s="14">
        <v>85</v>
      </c>
      <c r="E8" s="14">
        <v>5</v>
      </c>
      <c r="F8" s="14">
        <v>33</v>
      </c>
      <c r="G8" s="14">
        <v>33</v>
      </c>
    </row>
    <row r="9" spans="1:7">
      <c r="A9" s="14">
        <v>6</v>
      </c>
      <c r="B9" s="14"/>
      <c r="C9" s="14"/>
      <c r="D9" s="14">
        <v>80</v>
      </c>
      <c r="E9" s="14">
        <v>6</v>
      </c>
      <c r="F9" s="14">
        <v>51</v>
      </c>
      <c r="G9" s="14">
        <v>37</v>
      </c>
    </row>
    <row r="10" spans="1:7">
      <c r="A10" s="14"/>
      <c r="B10" s="14"/>
      <c r="C10" s="14"/>
      <c r="D10" s="14"/>
      <c r="E10" s="14">
        <v>7</v>
      </c>
      <c r="F10" s="14">
        <v>40</v>
      </c>
      <c r="G10" s="14">
        <v>48</v>
      </c>
    </row>
    <row r="11" spans="1:7">
      <c r="A11" s="14"/>
      <c r="B11" s="14"/>
      <c r="C11" s="14"/>
      <c r="D11" s="14"/>
      <c r="E11" s="14">
        <v>8</v>
      </c>
      <c r="F11" s="14">
        <v>41</v>
      </c>
      <c r="G11" s="14">
        <v>45</v>
      </c>
    </row>
  </sheetData>
  <phoneticPr fontId="1" type="noConversion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FAC2D-217A-EA45-A165-7E318CD102E6}">
  <dimension ref="A1:U22"/>
  <sheetViews>
    <sheetView topLeftCell="D14" workbookViewId="0">
      <selection activeCell="P22" sqref="P22:U22"/>
    </sheetView>
  </sheetViews>
  <sheetFormatPr baseColWidth="10" defaultColWidth="11" defaultRowHeight="16"/>
  <sheetData>
    <row r="1" spans="1:21">
      <c r="A1" t="s">
        <v>182</v>
      </c>
      <c r="B1" s="14" t="s">
        <v>183</v>
      </c>
      <c r="C1" s="14" t="s">
        <v>184</v>
      </c>
      <c r="D1" s="14" t="s">
        <v>185</v>
      </c>
      <c r="E1" s="14" t="s">
        <v>186</v>
      </c>
      <c r="F1" s="14" t="s">
        <v>187</v>
      </c>
      <c r="G1" s="14" t="s">
        <v>188</v>
      </c>
      <c r="H1" s="14"/>
      <c r="I1" s="14" t="s">
        <v>189</v>
      </c>
      <c r="J1" s="14" t="s">
        <v>190</v>
      </c>
      <c r="K1" s="14" t="s">
        <v>191</v>
      </c>
      <c r="L1" s="14" t="s">
        <v>192</v>
      </c>
      <c r="M1" s="14" t="s">
        <v>193</v>
      </c>
      <c r="N1" s="14" t="s">
        <v>194</v>
      </c>
      <c r="O1" s="14"/>
      <c r="P1" s="14" t="s">
        <v>195</v>
      </c>
      <c r="Q1" s="14" t="s">
        <v>196</v>
      </c>
      <c r="R1" s="14" t="s">
        <v>197</v>
      </c>
      <c r="S1" s="14" t="s">
        <v>198</v>
      </c>
      <c r="T1" s="14" t="s">
        <v>199</v>
      </c>
      <c r="U1" s="14" t="s">
        <v>200</v>
      </c>
    </row>
    <row r="2" spans="1:21">
      <c r="A2" s="39" t="s">
        <v>201</v>
      </c>
      <c r="B2" s="14">
        <v>12.932</v>
      </c>
      <c r="C2" s="14">
        <v>12.43</v>
      </c>
      <c r="D2" s="14">
        <v>13.211</v>
      </c>
      <c r="E2" s="14">
        <v>13.715</v>
      </c>
      <c r="F2" s="14">
        <v>16.033999999999999</v>
      </c>
      <c r="G2" s="14">
        <v>12.44</v>
      </c>
      <c r="H2" s="14">
        <v>24</v>
      </c>
      <c r="I2" s="14">
        <v>21.152000000000001</v>
      </c>
      <c r="J2" s="14">
        <v>24.77</v>
      </c>
      <c r="K2" s="14">
        <v>24.382000000000001</v>
      </c>
      <c r="L2" s="14">
        <v>25.454000000000001</v>
      </c>
      <c r="M2" s="14">
        <v>22.815999999999999</v>
      </c>
      <c r="N2" s="14">
        <v>18.663</v>
      </c>
      <c r="O2" s="14"/>
      <c r="P2" s="14">
        <v>15.468999999999999</v>
      </c>
      <c r="Q2" s="14">
        <v>19.416</v>
      </c>
      <c r="R2" s="14">
        <v>18.396000000000001</v>
      </c>
      <c r="S2" s="14">
        <v>23.908000000000001</v>
      </c>
      <c r="T2" s="14">
        <v>25.815000000000001</v>
      </c>
      <c r="U2" s="14">
        <v>19.192</v>
      </c>
    </row>
    <row r="3" spans="1:21">
      <c r="A3" s="39"/>
      <c r="B3" s="14">
        <v>9.5020000000000007</v>
      </c>
      <c r="C3" s="14">
        <v>12.676</v>
      </c>
      <c r="D3" s="14">
        <v>13.868</v>
      </c>
      <c r="E3" s="14">
        <v>13.750999999999999</v>
      </c>
      <c r="F3" s="14">
        <v>8.0169999999999995</v>
      </c>
      <c r="G3" s="14">
        <v>13.387</v>
      </c>
      <c r="H3" s="14"/>
      <c r="I3" s="14">
        <v>20.498999999999999</v>
      </c>
      <c r="J3" s="14">
        <v>27.05</v>
      </c>
      <c r="K3" s="14">
        <v>24.376999999999999</v>
      </c>
      <c r="L3" s="14">
        <v>26.853000000000002</v>
      </c>
      <c r="M3" s="14">
        <v>25.038</v>
      </c>
      <c r="N3" s="14">
        <v>51.195999999999998</v>
      </c>
      <c r="O3" s="14"/>
      <c r="P3" s="14">
        <v>17.960999999999999</v>
      </c>
      <c r="Q3" s="14">
        <v>17.021000000000001</v>
      </c>
      <c r="R3" s="14">
        <v>17.236999999999998</v>
      </c>
      <c r="S3" s="14">
        <v>20.882999999999999</v>
      </c>
      <c r="T3" s="14">
        <v>24.408000000000001</v>
      </c>
      <c r="U3" s="14">
        <v>20.498999999999999</v>
      </c>
    </row>
    <row r="4" spans="1:21">
      <c r="A4" s="39"/>
      <c r="B4" s="14">
        <v>10.253</v>
      </c>
      <c r="C4" s="14">
        <v>13.507</v>
      </c>
      <c r="D4" s="14">
        <v>16.527000000000001</v>
      </c>
      <c r="E4" s="14">
        <v>15.564</v>
      </c>
      <c r="F4" s="14">
        <v>9.5640000000000001</v>
      </c>
      <c r="G4" s="14">
        <v>14.782</v>
      </c>
      <c r="H4" s="14"/>
      <c r="I4" s="14">
        <v>24.849</v>
      </c>
      <c r="J4" s="14">
        <v>25.321999999999999</v>
      </c>
      <c r="K4" s="14">
        <v>24.879000000000001</v>
      </c>
      <c r="L4" s="14">
        <v>25.594000000000001</v>
      </c>
      <c r="M4" s="14">
        <v>25.038</v>
      </c>
      <c r="N4" s="14">
        <v>41.584000000000003</v>
      </c>
      <c r="O4" s="14"/>
      <c r="P4" s="14">
        <v>19.719000000000001</v>
      </c>
      <c r="Q4" s="14">
        <v>16.286000000000001</v>
      </c>
      <c r="R4" s="14">
        <v>17.23</v>
      </c>
      <c r="S4" s="14">
        <v>22.234999999999999</v>
      </c>
      <c r="T4" s="14">
        <v>23.649000000000001</v>
      </c>
      <c r="U4" s="14">
        <v>21.831</v>
      </c>
    </row>
    <row r="5" spans="1:21">
      <c r="A5" s="39"/>
      <c r="B5" s="14">
        <v>10.827</v>
      </c>
      <c r="C5" s="14">
        <v>9.9440000000000008</v>
      </c>
      <c r="D5" s="14">
        <v>13.93</v>
      </c>
      <c r="E5" s="14">
        <v>15.564</v>
      </c>
      <c r="F5" s="14">
        <v>11.272</v>
      </c>
      <c r="G5" s="14">
        <v>16.286000000000001</v>
      </c>
      <c r="H5" s="14"/>
      <c r="I5" s="14">
        <v>26.015999999999998</v>
      </c>
      <c r="J5" s="14">
        <v>28.738</v>
      </c>
      <c r="K5" s="14">
        <v>21.431000000000001</v>
      </c>
      <c r="L5" s="14">
        <v>21.512</v>
      </c>
      <c r="M5" s="14">
        <v>27.507000000000001</v>
      </c>
      <c r="N5" s="14">
        <v>34.853000000000002</v>
      </c>
      <c r="O5" s="14"/>
      <c r="P5" s="14">
        <v>18.931999999999999</v>
      </c>
      <c r="Q5" s="14">
        <v>16.675999999999998</v>
      </c>
      <c r="R5" s="14">
        <v>15.824</v>
      </c>
      <c r="S5" s="14">
        <v>23.984999999999999</v>
      </c>
      <c r="T5" s="14">
        <v>25.512</v>
      </c>
      <c r="U5" s="14">
        <v>24.725000000000001</v>
      </c>
    </row>
    <row r="6" spans="1:21">
      <c r="A6" s="39"/>
      <c r="B6" s="14">
        <v>6.5579999999999998</v>
      </c>
      <c r="C6" s="14">
        <v>12.744</v>
      </c>
      <c r="D6" s="14">
        <v>13.507</v>
      </c>
      <c r="E6" s="14">
        <v>15.801</v>
      </c>
      <c r="F6" s="14">
        <v>12.548</v>
      </c>
      <c r="G6" s="14">
        <v>10.756</v>
      </c>
      <c r="H6" s="14"/>
      <c r="I6" s="14">
        <v>22.675000000000001</v>
      </c>
      <c r="J6" s="14">
        <v>28.474</v>
      </c>
      <c r="K6" s="14">
        <v>21.66</v>
      </c>
      <c r="L6" s="14">
        <v>21.419</v>
      </c>
      <c r="M6" s="14">
        <v>24.939</v>
      </c>
      <c r="N6" s="14">
        <v>32.232999999999997</v>
      </c>
      <c r="O6" s="14"/>
      <c r="P6" s="14">
        <v>15.252000000000001</v>
      </c>
      <c r="Q6" s="14">
        <v>16.065000000000001</v>
      </c>
      <c r="R6" s="14">
        <v>16.824000000000002</v>
      </c>
      <c r="S6" s="14">
        <v>19.475999999999999</v>
      </c>
      <c r="T6" s="14">
        <v>22.919</v>
      </c>
      <c r="U6" s="14">
        <v>24.215</v>
      </c>
    </row>
    <row r="7" spans="1:21">
      <c r="A7" s="39"/>
      <c r="B7" s="14">
        <v>8.5340000000000007</v>
      </c>
      <c r="C7" s="14">
        <v>10.201000000000001</v>
      </c>
      <c r="D7" s="14">
        <v>18.663</v>
      </c>
      <c r="E7" s="14">
        <v>16.414999999999999</v>
      </c>
      <c r="F7" s="14">
        <v>9.8689999999999998</v>
      </c>
      <c r="G7" s="14">
        <v>11.606999999999999</v>
      </c>
      <c r="H7" s="14"/>
      <c r="I7" s="14">
        <v>21.808</v>
      </c>
      <c r="J7" s="14">
        <v>25.395</v>
      </c>
      <c r="K7" s="14">
        <v>22.853999999999999</v>
      </c>
      <c r="L7" s="14">
        <v>23.277999999999999</v>
      </c>
      <c r="M7" s="14">
        <v>34.045000000000002</v>
      </c>
      <c r="N7" s="14">
        <v>28.649000000000001</v>
      </c>
      <c r="O7" s="14"/>
      <c r="P7" s="14">
        <v>17.62</v>
      </c>
      <c r="Q7" s="14">
        <v>17.968</v>
      </c>
      <c r="R7" s="14">
        <v>15.356999999999999</v>
      </c>
      <c r="S7" s="14">
        <v>22.568999999999999</v>
      </c>
      <c r="T7" s="14">
        <v>19.593</v>
      </c>
      <c r="U7" s="14">
        <v>22.445</v>
      </c>
    </row>
    <row r="8" spans="1:21">
      <c r="A8" s="39"/>
      <c r="B8" s="14">
        <v>6.8150000000000004</v>
      </c>
      <c r="C8" s="14">
        <v>9.8689999999999998</v>
      </c>
      <c r="D8" s="14">
        <v>12.831</v>
      </c>
      <c r="E8" s="14">
        <v>13.340999999999999</v>
      </c>
      <c r="F8" s="14">
        <v>13.378</v>
      </c>
      <c r="G8" s="14">
        <v>12.31</v>
      </c>
      <c r="H8" s="14"/>
      <c r="I8" s="14">
        <v>21.385000000000002</v>
      </c>
      <c r="J8" s="14">
        <v>23.635999999999999</v>
      </c>
      <c r="K8" s="14">
        <v>22.023</v>
      </c>
      <c r="L8" s="14">
        <v>25.838999999999999</v>
      </c>
      <c r="M8" s="14">
        <v>26.815999999999999</v>
      </c>
      <c r="N8" s="14">
        <v>28.303000000000001</v>
      </c>
      <c r="O8" s="14"/>
      <c r="P8" s="14">
        <v>14.237</v>
      </c>
      <c r="Q8" s="14">
        <v>18.234000000000002</v>
      </c>
      <c r="R8" s="14">
        <v>16.713000000000001</v>
      </c>
      <c r="S8" s="14">
        <v>21.658000000000001</v>
      </c>
      <c r="T8" s="14">
        <v>25.356000000000002</v>
      </c>
      <c r="U8" s="14">
        <v>22.422999999999998</v>
      </c>
    </row>
    <row r="9" spans="1:21">
      <c r="A9" s="39"/>
      <c r="B9" s="14">
        <v>10.75</v>
      </c>
      <c r="C9" s="14">
        <v>11.606999999999999</v>
      </c>
      <c r="D9" s="14">
        <v>14.923999999999999</v>
      </c>
      <c r="E9" s="14">
        <v>13.239000000000001</v>
      </c>
      <c r="F9" s="14">
        <v>4.2190000000000003</v>
      </c>
      <c r="G9" s="14">
        <v>11.974</v>
      </c>
      <c r="H9" s="14"/>
      <c r="I9" s="14">
        <v>21.466000000000001</v>
      </c>
      <c r="J9" s="14">
        <v>20.439</v>
      </c>
      <c r="K9" s="14">
        <v>21.882000000000001</v>
      </c>
      <c r="L9" s="14">
        <v>23.885999999999999</v>
      </c>
      <c r="M9" s="14">
        <v>26.728000000000002</v>
      </c>
      <c r="N9" s="14">
        <v>26.22</v>
      </c>
      <c r="O9" s="14"/>
      <c r="P9" s="14">
        <v>20.584</v>
      </c>
      <c r="Q9" s="14">
        <v>18.722000000000001</v>
      </c>
      <c r="R9" s="14">
        <v>16.466999999999999</v>
      </c>
      <c r="S9" s="14">
        <v>21.058</v>
      </c>
      <c r="T9" s="14">
        <v>21.140999999999998</v>
      </c>
      <c r="U9" s="14">
        <v>20.280999999999999</v>
      </c>
    </row>
    <row r="10" spans="1:21">
      <c r="A10" s="39"/>
      <c r="B10" s="14">
        <v>9.702</v>
      </c>
      <c r="C10" s="14">
        <v>10.488</v>
      </c>
      <c r="D10" s="14">
        <v>17.905999999999999</v>
      </c>
      <c r="E10" s="14">
        <v>15.603999999999999</v>
      </c>
      <c r="F10" s="14">
        <v>13.135</v>
      </c>
      <c r="G10" s="14">
        <v>13.571</v>
      </c>
      <c r="H10" s="14"/>
      <c r="I10" s="14">
        <v>19.899999999999999</v>
      </c>
      <c r="J10" s="14">
        <v>28.018999999999998</v>
      </c>
      <c r="K10" s="14">
        <v>22.811</v>
      </c>
      <c r="L10" s="14">
        <v>25.434000000000001</v>
      </c>
      <c r="M10" s="14">
        <v>29.135000000000002</v>
      </c>
      <c r="N10" s="14">
        <v>31.425999999999998</v>
      </c>
      <c r="O10" s="14"/>
      <c r="P10" s="14">
        <v>23.373000000000001</v>
      </c>
      <c r="Q10" s="14">
        <v>20.882000000000001</v>
      </c>
      <c r="R10" s="14">
        <v>19.338999999999999</v>
      </c>
      <c r="S10" s="14">
        <v>22.507999999999999</v>
      </c>
      <c r="T10" s="14">
        <v>16.527000000000001</v>
      </c>
      <c r="U10" s="14">
        <v>20.888000000000002</v>
      </c>
    </row>
    <row r="11" spans="1:21">
      <c r="A11" s="39"/>
      <c r="B11" s="14">
        <v>9.702</v>
      </c>
      <c r="C11" s="14">
        <v>11.337999999999999</v>
      </c>
      <c r="D11" s="14">
        <v>19.548999999999999</v>
      </c>
      <c r="E11" s="14">
        <v>15.121</v>
      </c>
      <c r="F11" s="14">
        <v>11.734</v>
      </c>
      <c r="G11" s="14">
        <v>11.359</v>
      </c>
      <c r="H11" s="14"/>
      <c r="I11" s="14">
        <v>21.745999999999999</v>
      </c>
      <c r="J11" s="14">
        <v>24.300999999999998</v>
      </c>
      <c r="K11" s="14">
        <v>15.722</v>
      </c>
      <c r="L11" s="14">
        <v>23.635999999999999</v>
      </c>
      <c r="M11" s="14">
        <v>24.599</v>
      </c>
      <c r="N11" s="14">
        <v>32.939</v>
      </c>
      <c r="O11" s="14"/>
      <c r="P11" s="14">
        <v>16.353999999999999</v>
      </c>
      <c r="Q11" s="14">
        <v>22.527000000000001</v>
      </c>
      <c r="R11" s="14">
        <v>14.237</v>
      </c>
      <c r="S11" s="14">
        <v>22.751999999999999</v>
      </c>
      <c r="T11" s="14">
        <v>23.303999999999998</v>
      </c>
      <c r="U11" s="14">
        <v>16.97</v>
      </c>
    </row>
    <row r="12" spans="1:21">
      <c r="A12" s="39"/>
      <c r="B12" s="14">
        <v>8.1300000000000008</v>
      </c>
      <c r="C12" s="14">
        <v>10.25</v>
      </c>
      <c r="D12" s="14">
        <v>22.422999999999998</v>
      </c>
      <c r="E12" s="14">
        <v>14.08</v>
      </c>
      <c r="F12" s="14">
        <v>11.478</v>
      </c>
      <c r="G12" s="14">
        <v>12.3</v>
      </c>
      <c r="H12" s="14"/>
      <c r="I12" s="14">
        <v>21.379000000000001</v>
      </c>
      <c r="J12" s="14">
        <v>20.905000000000001</v>
      </c>
      <c r="K12" s="14">
        <v>14.631</v>
      </c>
      <c r="L12" s="14">
        <v>22.196000000000002</v>
      </c>
      <c r="M12" s="14">
        <v>19.100999999999999</v>
      </c>
      <c r="N12" s="14">
        <v>37.174999999999997</v>
      </c>
      <c r="O12" s="14"/>
      <c r="P12" s="14">
        <v>20.402999999999999</v>
      </c>
      <c r="Q12" s="14">
        <v>21.1</v>
      </c>
      <c r="R12" s="14">
        <v>16.771999999999998</v>
      </c>
      <c r="S12" s="14">
        <v>24.213000000000001</v>
      </c>
      <c r="T12" s="14">
        <v>23.134</v>
      </c>
      <c r="U12" s="14">
        <v>16.065000000000001</v>
      </c>
    </row>
    <row r="13" spans="1:21">
      <c r="A13" s="39"/>
      <c r="B13" s="14">
        <v>7.1980000000000004</v>
      </c>
      <c r="C13" s="14">
        <v>16.103000000000002</v>
      </c>
      <c r="D13" s="14">
        <v>20.626000000000001</v>
      </c>
      <c r="E13" s="14">
        <v>14.452999999999999</v>
      </c>
      <c r="F13" s="14">
        <v>12.43</v>
      </c>
      <c r="G13" s="14">
        <v>12.468999999999999</v>
      </c>
      <c r="H13" s="14"/>
      <c r="I13" s="14">
        <v>20.888000000000002</v>
      </c>
      <c r="J13" s="14">
        <v>20.584</v>
      </c>
      <c r="K13" s="14">
        <v>21.152000000000001</v>
      </c>
      <c r="L13" s="14">
        <v>20.696999999999999</v>
      </c>
      <c r="M13" s="14">
        <v>19.364999999999998</v>
      </c>
      <c r="N13" s="14">
        <v>33.409999999999997</v>
      </c>
      <c r="O13" s="14"/>
      <c r="P13" s="14">
        <v>19.338999999999999</v>
      </c>
      <c r="Q13" s="14">
        <v>22.599</v>
      </c>
      <c r="R13" s="14">
        <v>15.699</v>
      </c>
      <c r="S13" s="14">
        <v>19.704000000000001</v>
      </c>
      <c r="T13" s="14">
        <v>22.548999999999999</v>
      </c>
      <c r="U13" s="14">
        <v>17.925999999999998</v>
      </c>
    </row>
    <row r="14" spans="1:21">
      <c r="A14" s="39"/>
      <c r="B14" s="14">
        <v>9.6170000000000009</v>
      </c>
      <c r="C14" s="14">
        <v>17.465</v>
      </c>
      <c r="D14" s="14">
        <v>18.396000000000001</v>
      </c>
      <c r="E14" s="14">
        <v>13.525</v>
      </c>
      <c r="F14" s="14">
        <v>14.000999999999999</v>
      </c>
      <c r="G14" s="14">
        <v>13.266999999999999</v>
      </c>
      <c r="H14" s="14"/>
      <c r="I14" s="14">
        <v>24.138000000000002</v>
      </c>
      <c r="J14" s="14">
        <v>21.841999999999999</v>
      </c>
      <c r="K14" s="14">
        <v>21.927</v>
      </c>
      <c r="L14" s="14">
        <v>23.765999999999998</v>
      </c>
      <c r="M14" s="14">
        <v>17.634</v>
      </c>
      <c r="N14" s="14">
        <v>28.890999999999998</v>
      </c>
      <c r="O14" s="14"/>
      <c r="P14" s="14">
        <v>19.850000000000001</v>
      </c>
      <c r="Q14" s="14">
        <v>28.861999999999998</v>
      </c>
      <c r="R14" s="14">
        <v>21.07</v>
      </c>
      <c r="S14" s="14">
        <v>24.268999999999998</v>
      </c>
      <c r="T14" s="14">
        <v>15.699</v>
      </c>
      <c r="U14" s="14">
        <v>17.788</v>
      </c>
    </row>
    <row r="15" spans="1:21">
      <c r="A15" s="39"/>
      <c r="B15" s="14">
        <v>10.699</v>
      </c>
      <c r="C15" s="14">
        <v>17.085999999999999</v>
      </c>
      <c r="D15" s="14">
        <v>20.245000000000001</v>
      </c>
      <c r="E15" s="14">
        <v>15.316000000000001</v>
      </c>
      <c r="F15" s="14">
        <v>12.097</v>
      </c>
      <c r="G15" s="14">
        <v>13.651999999999999</v>
      </c>
      <c r="H15" s="14"/>
      <c r="I15" s="14">
        <v>21.471</v>
      </c>
      <c r="J15" s="14">
        <v>16.706</v>
      </c>
      <c r="K15" s="14">
        <v>21.978000000000002</v>
      </c>
      <c r="L15" s="14">
        <v>21.568999999999999</v>
      </c>
      <c r="M15" s="14">
        <v>17.259</v>
      </c>
      <c r="N15" s="14">
        <v>32.250999999999998</v>
      </c>
      <c r="O15" s="14"/>
      <c r="P15" s="14">
        <v>17.43</v>
      </c>
      <c r="Q15" s="14">
        <v>27.431000000000001</v>
      </c>
      <c r="R15" s="14">
        <v>21.927</v>
      </c>
      <c r="S15" s="14">
        <v>23.49</v>
      </c>
      <c r="T15" s="14">
        <v>15.722</v>
      </c>
      <c r="U15" s="14">
        <v>14.071</v>
      </c>
    </row>
    <row r="16" spans="1:21">
      <c r="A16" s="39"/>
      <c r="B16" s="14">
        <v>10.084</v>
      </c>
      <c r="C16" s="14">
        <v>15.603999999999999</v>
      </c>
      <c r="D16" s="14">
        <v>19.346</v>
      </c>
      <c r="E16" s="14">
        <v>15.121</v>
      </c>
      <c r="F16" s="14">
        <v>11.446</v>
      </c>
      <c r="G16" s="14">
        <v>10.756</v>
      </c>
      <c r="H16" s="14"/>
      <c r="I16" s="14">
        <v>22.084</v>
      </c>
      <c r="J16" s="14">
        <v>20.042000000000002</v>
      </c>
      <c r="K16" s="14">
        <v>22.462</v>
      </c>
      <c r="L16" s="14">
        <v>23.213999999999999</v>
      </c>
      <c r="M16" s="14">
        <v>19.7</v>
      </c>
      <c r="N16" s="14">
        <v>32.530999999999999</v>
      </c>
      <c r="O16" s="14"/>
      <c r="P16" s="14">
        <v>18.503</v>
      </c>
      <c r="Q16" s="14">
        <v>33.371000000000002</v>
      </c>
      <c r="R16" s="14">
        <v>21.678000000000001</v>
      </c>
      <c r="S16" s="14">
        <v>23.077000000000002</v>
      </c>
      <c r="T16" s="14">
        <v>20.042000000000002</v>
      </c>
      <c r="U16" s="14">
        <v>18.341999999999999</v>
      </c>
    </row>
    <row r="17" spans="1:21">
      <c r="A17" s="39"/>
      <c r="B17" s="14">
        <v>10.55</v>
      </c>
      <c r="C17" s="14">
        <v>16.309000000000001</v>
      </c>
      <c r="D17" s="14">
        <v>20.68</v>
      </c>
      <c r="E17" s="14">
        <v>13.125999999999999</v>
      </c>
      <c r="F17" s="14">
        <v>8.4670000000000005</v>
      </c>
      <c r="G17" s="14">
        <v>13.387</v>
      </c>
      <c r="H17" s="14"/>
      <c r="I17" s="14">
        <v>19.03</v>
      </c>
      <c r="J17" s="14">
        <v>22.373000000000001</v>
      </c>
      <c r="K17" s="14">
        <v>28.125</v>
      </c>
      <c r="L17" s="14">
        <v>18.952000000000002</v>
      </c>
      <c r="M17" s="14">
        <v>18.689</v>
      </c>
      <c r="N17" s="14">
        <v>17.925999999999998</v>
      </c>
      <c r="O17" s="14"/>
      <c r="P17" s="14">
        <v>15.722</v>
      </c>
      <c r="Q17" s="14">
        <v>28.738</v>
      </c>
      <c r="R17" s="14">
        <v>16.713000000000001</v>
      </c>
      <c r="S17" s="14">
        <v>21.613</v>
      </c>
      <c r="T17" s="14">
        <v>18.716000000000001</v>
      </c>
      <c r="U17" s="14">
        <v>15.824</v>
      </c>
    </row>
    <row r="18" spans="1:21">
      <c r="A18" s="39"/>
      <c r="B18" s="14">
        <v>11.45</v>
      </c>
      <c r="C18" s="14">
        <v>15.316000000000001</v>
      </c>
      <c r="D18" s="14">
        <v>22.527000000000001</v>
      </c>
      <c r="E18" s="14">
        <v>11.564</v>
      </c>
      <c r="F18" s="14">
        <v>14.08</v>
      </c>
      <c r="G18" s="14">
        <v>11.596</v>
      </c>
      <c r="H18" s="14"/>
      <c r="I18" s="14">
        <v>21.568999999999999</v>
      </c>
      <c r="J18" s="14">
        <v>25.161000000000001</v>
      </c>
      <c r="K18" s="14">
        <v>27.399000000000001</v>
      </c>
      <c r="L18" s="14">
        <v>20.042000000000002</v>
      </c>
      <c r="M18" s="14">
        <v>15.801</v>
      </c>
      <c r="N18" s="14">
        <v>23.327999999999999</v>
      </c>
      <c r="O18" s="14"/>
      <c r="P18" s="14">
        <v>13.340999999999999</v>
      </c>
      <c r="Q18" s="14">
        <v>20.134</v>
      </c>
      <c r="R18" s="14">
        <v>20.239000000000001</v>
      </c>
      <c r="S18" s="14">
        <v>22.71</v>
      </c>
      <c r="T18" s="14">
        <v>16.556999999999999</v>
      </c>
      <c r="U18" s="14">
        <v>19.338999999999999</v>
      </c>
    </row>
    <row r="19" spans="1:21">
      <c r="A19" s="39"/>
      <c r="B19" s="14">
        <v>11.109</v>
      </c>
      <c r="C19" s="14">
        <v>10.914999999999999</v>
      </c>
      <c r="D19" s="14">
        <v>20.402999999999999</v>
      </c>
      <c r="E19" s="14">
        <v>13.679</v>
      </c>
      <c r="F19" s="14">
        <v>11.974</v>
      </c>
      <c r="G19" s="14">
        <v>12.705</v>
      </c>
      <c r="H19" s="14"/>
      <c r="I19" s="14">
        <v>19.315999999999999</v>
      </c>
      <c r="J19" s="14">
        <v>25.954000000000001</v>
      </c>
      <c r="K19" s="14">
        <v>21.791</v>
      </c>
      <c r="L19" s="14">
        <v>23.134</v>
      </c>
      <c r="M19" s="14">
        <v>20.911000000000001</v>
      </c>
      <c r="N19" s="14">
        <v>21.257999999999999</v>
      </c>
      <c r="O19" s="14"/>
      <c r="P19" s="14">
        <v>17.006</v>
      </c>
      <c r="Q19" s="14">
        <v>23.939</v>
      </c>
      <c r="R19" s="14">
        <v>19.998999999999999</v>
      </c>
      <c r="S19" s="14">
        <v>20.260000000000002</v>
      </c>
      <c r="T19" s="14">
        <v>17.344999999999999</v>
      </c>
      <c r="U19" s="14">
        <v>14.315</v>
      </c>
    </row>
    <row r="20" spans="1:21">
      <c r="A20" s="39"/>
      <c r="B20" s="14">
        <v>10.305999999999999</v>
      </c>
      <c r="C20" s="14">
        <v>12.459</v>
      </c>
      <c r="D20" s="14">
        <v>19.687999999999999</v>
      </c>
      <c r="E20" s="14">
        <v>14.622999999999999</v>
      </c>
      <c r="F20" s="14">
        <v>9.5510000000000002</v>
      </c>
      <c r="G20" s="14">
        <v>13.239000000000001</v>
      </c>
      <c r="H20" s="14"/>
      <c r="I20" s="14">
        <v>19.616</v>
      </c>
      <c r="J20" s="14">
        <v>22.891999999999999</v>
      </c>
      <c r="K20" s="14">
        <v>22.768000000000001</v>
      </c>
      <c r="L20" s="14">
        <v>26.518999999999998</v>
      </c>
      <c r="M20" s="14">
        <v>19.687999999999999</v>
      </c>
      <c r="N20" s="14">
        <v>22.995000000000001</v>
      </c>
      <c r="O20" s="14"/>
      <c r="P20" s="14">
        <v>18.396000000000001</v>
      </c>
      <c r="Q20" s="14">
        <v>19.148</v>
      </c>
      <c r="R20" s="14">
        <v>19.192</v>
      </c>
      <c r="S20" s="14">
        <v>20.992000000000001</v>
      </c>
      <c r="T20" s="14">
        <v>16.911999999999999</v>
      </c>
      <c r="U20" s="14">
        <v>17.401</v>
      </c>
    </row>
    <row r="21" spans="1:21">
      <c r="A21" s="39"/>
      <c r="B21" s="14">
        <v>9.4510000000000005</v>
      </c>
      <c r="C21" s="14">
        <v>13.340999999999999</v>
      </c>
      <c r="D21" s="14">
        <v>17.960999999999999</v>
      </c>
      <c r="E21" s="14">
        <v>15.98</v>
      </c>
      <c r="F21" s="14">
        <v>10.756</v>
      </c>
      <c r="G21" s="14">
        <v>12.459</v>
      </c>
      <c r="H21" s="14"/>
      <c r="I21" s="14">
        <v>19.448</v>
      </c>
      <c r="J21" s="14">
        <v>24.280999999999999</v>
      </c>
      <c r="K21" s="14">
        <v>21.385000000000002</v>
      </c>
      <c r="L21" s="14">
        <v>27.35</v>
      </c>
      <c r="M21" s="14">
        <v>21.678000000000001</v>
      </c>
      <c r="N21" s="14">
        <v>27.076000000000001</v>
      </c>
      <c r="O21" s="14"/>
      <c r="P21" s="14">
        <v>16.771999999999998</v>
      </c>
      <c r="Q21" s="14">
        <v>25.352</v>
      </c>
      <c r="R21" s="14">
        <v>19.338999999999999</v>
      </c>
      <c r="S21" s="14">
        <v>22.268999999999998</v>
      </c>
      <c r="T21" s="14">
        <v>15.252000000000001</v>
      </c>
      <c r="U21" s="14">
        <v>16.286000000000001</v>
      </c>
    </row>
    <row r="22" spans="1:21">
      <c r="A22" t="s">
        <v>202</v>
      </c>
      <c r="B22" s="14">
        <f>AVERAGE(B2:B21)</f>
        <v>9.7084500000000009</v>
      </c>
      <c r="C22" s="14">
        <f t="shared" ref="C22:T22" si="0">AVERAGE(C2:C21)</f>
        <v>12.9826</v>
      </c>
      <c r="D22" s="14">
        <f t="shared" si="0"/>
        <v>17.860550000000003</v>
      </c>
      <c r="E22" s="14">
        <f t="shared" si="0"/>
        <v>14.479100000000003</v>
      </c>
      <c r="F22" s="14">
        <f t="shared" si="0"/>
        <v>11.3025</v>
      </c>
      <c r="G22" s="14">
        <f t="shared" si="0"/>
        <v>12.715100000000001</v>
      </c>
      <c r="H22" s="14"/>
      <c r="I22" s="14">
        <f t="shared" si="0"/>
        <v>21.521749999999997</v>
      </c>
      <c r="J22" s="14">
        <f t="shared" si="0"/>
        <v>23.844199999999997</v>
      </c>
      <c r="K22" s="14">
        <f t="shared" si="0"/>
        <v>22.281950000000002</v>
      </c>
      <c r="L22" s="14">
        <f t="shared" si="0"/>
        <v>23.517200000000003</v>
      </c>
      <c r="M22" s="14">
        <f t="shared" si="0"/>
        <v>22.824350000000003</v>
      </c>
      <c r="N22" s="14">
        <f t="shared" si="0"/>
        <v>30.145350000000008</v>
      </c>
      <c r="O22" s="14"/>
      <c r="P22" s="14">
        <f t="shared" si="0"/>
        <v>17.813149999999997</v>
      </c>
      <c r="Q22" s="14">
        <f t="shared" si="0"/>
        <v>21.723549999999999</v>
      </c>
      <c r="R22" s="14">
        <f t="shared" si="0"/>
        <v>18.012599999999999</v>
      </c>
      <c r="S22" s="14">
        <f t="shared" si="0"/>
        <v>22.181450000000002</v>
      </c>
      <c r="T22" s="14">
        <f t="shared" si="0"/>
        <v>20.507599999999996</v>
      </c>
      <c r="U22" s="14">
        <f>AVERAGE(U2:U21)</f>
        <v>19.0413</v>
      </c>
    </row>
  </sheetData>
  <mergeCells count="1">
    <mergeCell ref="A2:A21"/>
  </mergeCells>
  <phoneticPr fontId="1" type="noConversion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72BB5-D708-F44E-AD2B-64B77E17EA30}">
  <dimension ref="A1:E31"/>
  <sheetViews>
    <sheetView topLeftCell="A15" workbookViewId="0">
      <selection activeCell="E22" sqref="E22:E31"/>
    </sheetView>
  </sheetViews>
  <sheetFormatPr baseColWidth="10" defaultColWidth="11" defaultRowHeight="16"/>
  <sheetData>
    <row r="1" spans="1:5">
      <c r="A1" t="s">
        <v>203</v>
      </c>
      <c r="B1" t="s">
        <v>204</v>
      </c>
      <c r="C1" t="s">
        <v>205</v>
      </c>
      <c r="D1" t="s">
        <v>206</v>
      </c>
      <c r="E1" t="s">
        <v>207</v>
      </c>
    </row>
    <row r="2" spans="1:5">
      <c r="A2">
        <v>1</v>
      </c>
      <c r="B2" t="s">
        <v>77</v>
      </c>
      <c r="C2">
        <v>1393</v>
      </c>
      <c r="D2">
        <v>687</v>
      </c>
      <c r="E2">
        <v>49</v>
      </c>
    </row>
    <row r="3" spans="1:5">
      <c r="A3">
        <v>2</v>
      </c>
      <c r="B3" t="s">
        <v>77</v>
      </c>
      <c r="C3">
        <v>660</v>
      </c>
      <c r="D3">
        <v>343</v>
      </c>
      <c r="E3">
        <v>52</v>
      </c>
    </row>
    <row r="4" spans="1:5">
      <c r="A4">
        <v>3</v>
      </c>
      <c r="B4" t="s">
        <v>77</v>
      </c>
      <c r="C4">
        <v>367</v>
      </c>
      <c r="D4">
        <v>131</v>
      </c>
      <c r="E4">
        <v>36</v>
      </c>
    </row>
    <row r="5" spans="1:5">
      <c r="A5">
        <v>4</v>
      </c>
      <c r="B5" t="s">
        <v>77</v>
      </c>
      <c r="C5">
        <v>382</v>
      </c>
      <c r="D5">
        <v>1571</v>
      </c>
      <c r="E5">
        <v>24</v>
      </c>
    </row>
    <row r="6" spans="1:5">
      <c r="A6">
        <v>5</v>
      </c>
      <c r="B6" t="s">
        <v>77</v>
      </c>
      <c r="C6">
        <v>1348</v>
      </c>
      <c r="D6">
        <v>645</v>
      </c>
      <c r="E6">
        <v>48</v>
      </c>
    </row>
    <row r="7" spans="1:5">
      <c r="A7">
        <v>6</v>
      </c>
      <c r="B7" t="s">
        <v>77</v>
      </c>
      <c r="C7">
        <v>587</v>
      </c>
      <c r="D7">
        <v>164</v>
      </c>
      <c r="E7">
        <v>28</v>
      </c>
    </row>
    <row r="8" spans="1:5">
      <c r="A8">
        <v>7</v>
      </c>
      <c r="B8" t="s">
        <v>77</v>
      </c>
      <c r="C8">
        <v>1829</v>
      </c>
      <c r="D8">
        <v>540</v>
      </c>
      <c r="E8">
        <v>30</v>
      </c>
    </row>
    <row r="9" spans="1:5">
      <c r="A9">
        <v>8</v>
      </c>
      <c r="B9" t="s">
        <v>77</v>
      </c>
      <c r="C9">
        <v>1019</v>
      </c>
      <c r="D9">
        <v>414</v>
      </c>
      <c r="E9">
        <v>41</v>
      </c>
    </row>
    <row r="10" spans="1:5">
      <c r="A10">
        <v>9</v>
      </c>
      <c r="B10" t="s">
        <v>77</v>
      </c>
      <c r="C10">
        <v>854</v>
      </c>
      <c r="D10">
        <v>393</v>
      </c>
      <c r="E10">
        <v>46</v>
      </c>
    </row>
    <row r="11" spans="1:5">
      <c r="A11">
        <v>10</v>
      </c>
      <c r="B11" t="s">
        <v>77</v>
      </c>
      <c r="C11">
        <v>407</v>
      </c>
      <c r="D11">
        <v>149</v>
      </c>
      <c r="E11">
        <v>37</v>
      </c>
    </row>
    <row r="12" spans="1:5">
      <c r="A12">
        <v>1</v>
      </c>
      <c r="B12" t="s">
        <v>78</v>
      </c>
      <c r="C12">
        <v>1951</v>
      </c>
      <c r="D12">
        <v>138</v>
      </c>
      <c r="E12">
        <v>7</v>
      </c>
    </row>
    <row r="13" spans="1:5">
      <c r="A13">
        <v>2</v>
      </c>
      <c r="B13" t="s">
        <v>78</v>
      </c>
      <c r="C13">
        <v>2451</v>
      </c>
      <c r="D13">
        <v>259</v>
      </c>
      <c r="E13">
        <v>11</v>
      </c>
    </row>
    <row r="14" spans="1:5">
      <c r="A14">
        <v>3</v>
      </c>
      <c r="B14" t="s">
        <v>78</v>
      </c>
      <c r="C14">
        <v>2117</v>
      </c>
      <c r="D14">
        <v>184</v>
      </c>
      <c r="E14">
        <v>9</v>
      </c>
    </row>
    <row r="15" spans="1:5">
      <c r="A15">
        <v>4</v>
      </c>
      <c r="B15" t="s">
        <v>78</v>
      </c>
      <c r="C15">
        <v>607</v>
      </c>
      <c r="D15">
        <v>73</v>
      </c>
      <c r="E15">
        <v>12</v>
      </c>
    </row>
    <row r="16" spans="1:5">
      <c r="A16">
        <v>5</v>
      </c>
      <c r="B16" t="s">
        <v>78</v>
      </c>
      <c r="C16">
        <v>677</v>
      </c>
      <c r="D16">
        <v>139</v>
      </c>
      <c r="E16">
        <v>21</v>
      </c>
    </row>
    <row r="17" spans="1:5">
      <c r="A17">
        <v>6</v>
      </c>
      <c r="B17" t="s">
        <v>78</v>
      </c>
      <c r="C17">
        <v>574</v>
      </c>
      <c r="D17">
        <v>71</v>
      </c>
      <c r="E17">
        <v>12</v>
      </c>
    </row>
    <row r="18" spans="1:5">
      <c r="A18">
        <v>7</v>
      </c>
      <c r="B18" t="s">
        <v>78</v>
      </c>
      <c r="C18">
        <v>705</v>
      </c>
      <c r="D18">
        <v>91</v>
      </c>
      <c r="E18">
        <v>13</v>
      </c>
    </row>
    <row r="19" spans="1:5">
      <c r="A19">
        <v>8</v>
      </c>
      <c r="B19" t="s">
        <v>78</v>
      </c>
      <c r="C19">
        <v>444</v>
      </c>
      <c r="D19">
        <v>59</v>
      </c>
      <c r="E19">
        <v>13</v>
      </c>
    </row>
    <row r="20" spans="1:5">
      <c r="A20">
        <v>9</v>
      </c>
      <c r="B20" t="s">
        <v>78</v>
      </c>
      <c r="C20">
        <v>495</v>
      </c>
      <c r="D20">
        <v>189</v>
      </c>
      <c r="E20">
        <v>41</v>
      </c>
    </row>
    <row r="21" spans="1:5">
      <c r="A21">
        <v>10</v>
      </c>
      <c r="B21" t="s">
        <v>78</v>
      </c>
      <c r="C21">
        <v>1061</v>
      </c>
      <c r="D21">
        <v>116</v>
      </c>
      <c r="E21">
        <v>11</v>
      </c>
    </row>
    <row r="22" spans="1:5">
      <c r="A22">
        <v>1</v>
      </c>
      <c r="B22" t="s">
        <v>208</v>
      </c>
      <c r="C22">
        <v>2599</v>
      </c>
      <c r="D22">
        <v>441</v>
      </c>
      <c r="E22">
        <v>17</v>
      </c>
    </row>
    <row r="23" spans="1:5">
      <c r="A23">
        <v>2</v>
      </c>
      <c r="B23" t="s">
        <v>208</v>
      </c>
      <c r="C23">
        <v>1979</v>
      </c>
      <c r="D23">
        <v>509</v>
      </c>
      <c r="E23">
        <v>26</v>
      </c>
    </row>
    <row r="24" spans="1:5">
      <c r="A24">
        <v>3</v>
      </c>
      <c r="B24" t="s">
        <v>208</v>
      </c>
      <c r="C24">
        <v>2421</v>
      </c>
      <c r="D24">
        <v>1023</v>
      </c>
      <c r="E24">
        <v>42</v>
      </c>
    </row>
    <row r="25" spans="1:5">
      <c r="A25">
        <v>4</v>
      </c>
      <c r="B25" t="s">
        <v>208</v>
      </c>
      <c r="C25">
        <v>396</v>
      </c>
      <c r="D25">
        <v>182</v>
      </c>
      <c r="E25">
        <v>46</v>
      </c>
    </row>
    <row r="26" spans="1:5">
      <c r="A26">
        <v>5</v>
      </c>
      <c r="B26" t="s">
        <v>208</v>
      </c>
      <c r="C26">
        <v>1577</v>
      </c>
      <c r="D26">
        <v>410</v>
      </c>
      <c r="E26">
        <v>26</v>
      </c>
    </row>
    <row r="27" spans="1:5">
      <c r="A27">
        <v>6</v>
      </c>
      <c r="B27" t="s">
        <v>208</v>
      </c>
      <c r="C27">
        <v>276</v>
      </c>
      <c r="D27">
        <v>76</v>
      </c>
      <c r="E27">
        <v>28</v>
      </c>
    </row>
    <row r="28" spans="1:5">
      <c r="A28">
        <v>7</v>
      </c>
      <c r="B28" t="s">
        <v>208</v>
      </c>
      <c r="C28">
        <v>1509</v>
      </c>
      <c r="D28">
        <v>517</v>
      </c>
      <c r="E28">
        <v>34</v>
      </c>
    </row>
    <row r="29" spans="1:5">
      <c r="A29">
        <v>8</v>
      </c>
      <c r="B29" t="s">
        <v>208</v>
      </c>
      <c r="C29">
        <v>248</v>
      </c>
      <c r="D29">
        <v>60</v>
      </c>
      <c r="E29">
        <v>24</v>
      </c>
    </row>
    <row r="30" spans="1:5">
      <c r="A30">
        <v>9</v>
      </c>
      <c r="B30" t="s">
        <v>208</v>
      </c>
      <c r="C30">
        <v>1207</v>
      </c>
      <c r="D30">
        <v>396</v>
      </c>
      <c r="E30">
        <v>33</v>
      </c>
    </row>
    <row r="31" spans="1:5">
      <c r="A31">
        <v>10</v>
      </c>
      <c r="B31" t="s">
        <v>208</v>
      </c>
      <c r="C31">
        <v>429</v>
      </c>
      <c r="D31">
        <v>177</v>
      </c>
      <c r="E31">
        <v>41</v>
      </c>
    </row>
  </sheetData>
  <phoneticPr fontId="1" type="noConversion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595C7-DFF8-004E-A5C7-582587A96BAD}">
  <dimension ref="A1:E22"/>
  <sheetViews>
    <sheetView topLeftCell="A5" workbookViewId="0">
      <selection activeCell="E16" sqref="E16:E22"/>
    </sheetView>
  </sheetViews>
  <sheetFormatPr baseColWidth="10" defaultColWidth="11" defaultRowHeight="16"/>
  <sheetData>
    <row r="1" spans="1:5">
      <c r="A1" t="s">
        <v>209</v>
      </c>
      <c r="B1" t="s">
        <v>80</v>
      </c>
      <c r="C1" t="s">
        <v>81</v>
      </c>
      <c r="D1" t="s">
        <v>210</v>
      </c>
      <c r="E1" t="s">
        <v>211</v>
      </c>
    </row>
    <row r="2" spans="1:5">
      <c r="A2">
        <v>1</v>
      </c>
      <c r="B2" t="s">
        <v>88</v>
      </c>
      <c r="C2">
        <v>125</v>
      </c>
      <c r="D2">
        <v>118</v>
      </c>
      <c r="E2" s="28">
        <f t="shared" ref="E2:E22" si="0">D2/C2*100</f>
        <v>94.399999999999991</v>
      </c>
    </row>
    <row r="3" spans="1:5">
      <c r="A3">
        <v>2</v>
      </c>
      <c r="B3" t="s">
        <v>88</v>
      </c>
      <c r="C3">
        <v>186</v>
      </c>
      <c r="D3">
        <v>140</v>
      </c>
      <c r="E3" s="28">
        <f t="shared" si="0"/>
        <v>75.268817204301072</v>
      </c>
    </row>
    <row r="4" spans="1:5">
      <c r="A4">
        <v>3</v>
      </c>
      <c r="B4" t="s">
        <v>88</v>
      </c>
      <c r="C4">
        <v>198</v>
      </c>
      <c r="D4">
        <v>134</v>
      </c>
      <c r="E4" s="28">
        <f t="shared" si="0"/>
        <v>67.676767676767682</v>
      </c>
    </row>
    <row r="5" spans="1:5">
      <c r="A5">
        <v>4</v>
      </c>
      <c r="B5" t="s">
        <v>88</v>
      </c>
      <c r="C5">
        <v>294</v>
      </c>
      <c r="D5">
        <v>181</v>
      </c>
      <c r="E5" s="28">
        <f t="shared" si="0"/>
        <v>61.564625850340136</v>
      </c>
    </row>
    <row r="6" spans="1:5">
      <c r="A6">
        <v>5</v>
      </c>
      <c r="B6" t="s">
        <v>88</v>
      </c>
      <c r="C6">
        <v>185</v>
      </c>
      <c r="D6">
        <v>105</v>
      </c>
      <c r="E6" s="28">
        <f t="shared" si="0"/>
        <v>56.756756756756758</v>
      </c>
    </row>
    <row r="7" spans="1:5">
      <c r="A7">
        <v>6</v>
      </c>
      <c r="B7" t="s">
        <v>88</v>
      </c>
      <c r="C7">
        <v>124</v>
      </c>
      <c r="D7">
        <v>97</v>
      </c>
      <c r="E7" s="28">
        <f t="shared" si="0"/>
        <v>78.225806451612897</v>
      </c>
    </row>
    <row r="8" spans="1:5">
      <c r="A8">
        <v>7</v>
      </c>
      <c r="B8" t="s">
        <v>88</v>
      </c>
      <c r="C8">
        <v>216</v>
      </c>
      <c r="D8">
        <v>132</v>
      </c>
      <c r="E8" s="28">
        <f t="shared" si="0"/>
        <v>61.111111111111114</v>
      </c>
    </row>
    <row r="9" spans="1:5">
      <c r="A9">
        <v>1</v>
      </c>
      <c r="B9" t="s">
        <v>84</v>
      </c>
      <c r="C9">
        <v>193</v>
      </c>
      <c r="D9">
        <v>106</v>
      </c>
      <c r="E9" s="28">
        <f t="shared" si="0"/>
        <v>54.92227979274611</v>
      </c>
    </row>
    <row r="10" spans="1:5">
      <c r="A10">
        <v>2</v>
      </c>
      <c r="B10" t="s">
        <v>84</v>
      </c>
      <c r="C10">
        <v>169</v>
      </c>
      <c r="D10">
        <v>80</v>
      </c>
      <c r="E10" s="28">
        <f t="shared" si="0"/>
        <v>47.337278106508876</v>
      </c>
    </row>
    <row r="11" spans="1:5">
      <c r="A11">
        <v>3</v>
      </c>
      <c r="B11" t="s">
        <v>84</v>
      </c>
      <c r="C11">
        <v>189</v>
      </c>
      <c r="D11">
        <v>66</v>
      </c>
      <c r="E11" s="28">
        <f t="shared" si="0"/>
        <v>34.920634920634917</v>
      </c>
    </row>
    <row r="12" spans="1:5">
      <c r="A12">
        <v>4</v>
      </c>
      <c r="B12" t="s">
        <v>84</v>
      </c>
      <c r="C12">
        <v>176</v>
      </c>
      <c r="D12">
        <v>92</v>
      </c>
      <c r="E12" s="28">
        <f t="shared" si="0"/>
        <v>52.272727272727273</v>
      </c>
    </row>
    <row r="13" spans="1:5">
      <c r="A13">
        <v>5</v>
      </c>
      <c r="B13" t="s">
        <v>84</v>
      </c>
      <c r="C13">
        <v>170</v>
      </c>
      <c r="D13">
        <v>59</v>
      </c>
      <c r="E13" s="28">
        <f t="shared" si="0"/>
        <v>34.705882352941174</v>
      </c>
    </row>
    <row r="14" spans="1:5">
      <c r="A14">
        <v>6</v>
      </c>
      <c r="B14" t="s">
        <v>84</v>
      </c>
      <c r="C14">
        <v>348</v>
      </c>
      <c r="D14">
        <v>163</v>
      </c>
      <c r="E14" s="28">
        <f t="shared" si="0"/>
        <v>46.839080459770116</v>
      </c>
    </row>
    <row r="15" spans="1:5">
      <c r="A15">
        <v>7</v>
      </c>
      <c r="B15" t="s">
        <v>84</v>
      </c>
      <c r="C15">
        <v>213</v>
      </c>
      <c r="D15">
        <v>128</v>
      </c>
      <c r="E15" s="28">
        <f t="shared" si="0"/>
        <v>60.093896713615024</v>
      </c>
    </row>
    <row r="16" spans="1:5">
      <c r="A16">
        <v>1</v>
      </c>
      <c r="B16" t="s">
        <v>212</v>
      </c>
      <c r="C16">
        <v>264</v>
      </c>
      <c r="D16">
        <v>185</v>
      </c>
      <c r="E16" s="28">
        <f t="shared" si="0"/>
        <v>70.075757575757578</v>
      </c>
    </row>
    <row r="17" spans="1:5">
      <c r="A17">
        <v>2</v>
      </c>
      <c r="B17" t="s">
        <v>212</v>
      </c>
      <c r="C17">
        <v>229</v>
      </c>
      <c r="D17">
        <v>141</v>
      </c>
      <c r="E17" s="28">
        <f t="shared" si="0"/>
        <v>61.572052401746724</v>
      </c>
    </row>
    <row r="18" spans="1:5">
      <c r="A18">
        <v>3</v>
      </c>
      <c r="B18" t="s">
        <v>212</v>
      </c>
      <c r="C18">
        <v>201</v>
      </c>
      <c r="D18">
        <v>134</v>
      </c>
      <c r="E18" s="28">
        <f t="shared" si="0"/>
        <v>66.666666666666657</v>
      </c>
    </row>
    <row r="19" spans="1:5">
      <c r="A19">
        <v>4</v>
      </c>
      <c r="B19" t="s">
        <v>212</v>
      </c>
      <c r="C19">
        <v>245</v>
      </c>
      <c r="D19">
        <v>156</v>
      </c>
      <c r="E19" s="28">
        <f t="shared" si="0"/>
        <v>63.673469387755098</v>
      </c>
    </row>
    <row r="20" spans="1:5">
      <c r="A20">
        <v>5</v>
      </c>
      <c r="B20" t="s">
        <v>212</v>
      </c>
      <c r="C20">
        <v>274</v>
      </c>
      <c r="D20">
        <v>178</v>
      </c>
      <c r="E20" s="28">
        <f t="shared" si="0"/>
        <v>64.96350364963503</v>
      </c>
    </row>
    <row r="21" spans="1:5">
      <c r="A21">
        <v>6</v>
      </c>
      <c r="B21" t="s">
        <v>212</v>
      </c>
      <c r="C21">
        <v>173</v>
      </c>
      <c r="D21">
        <v>117</v>
      </c>
      <c r="E21" s="28">
        <f t="shared" si="0"/>
        <v>67.630057803468219</v>
      </c>
    </row>
    <row r="22" spans="1:5">
      <c r="A22">
        <v>7</v>
      </c>
      <c r="B22" t="s">
        <v>212</v>
      </c>
      <c r="C22">
        <v>173</v>
      </c>
      <c r="D22">
        <v>142</v>
      </c>
      <c r="E22" s="28">
        <f t="shared" si="0"/>
        <v>82.080924855491332</v>
      </c>
    </row>
  </sheetData>
  <phoneticPr fontId="1" type="noConversion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D02F2-2065-6349-94C9-E001CC9FC25A}">
  <dimension ref="A2:H12"/>
  <sheetViews>
    <sheetView workbookViewId="0">
      <selection activeCell="B16" sqref="B16"/>
    </sheetView>
  </sheetViews>
  <sheetFormatPr baseColWidth="10" defaultColWidth="11" defaultRowHeight="16"/>
  <sheetData>
    <row r="2" spans="1:8">
      <c r="A2" t="s">
        <v>203</v>
      </c>
      <c r="B2" s="36" t="s">
        <v>213</v>
      </c>
      <c r="C2" s="36" t="s">
        <v>214</v>
      </c>
      <c r="D2" s="36" t="s">
        <v>215</v>
      </c>
    </row>
    <row r="3" spans="1:8">
      <c r="A3">
        <v>1</v>
      </c>
      <c r="B3" s="37">
        <v>17.9824561</v>
      </c>
      <c r="C3" s="37">
        <v>28.8333333</v>
      </c>
      <c r="D3" s="37">
        <v>37.007874000000001</v>
      </c>
    </row>
    <row r="4" spans="1:8">
      <c r="A4">
        <v>2</v>
      </c>
      <c r="B4" s="37">
        <v>14.3835616</v>
      </c>
      <c r="C4" s="37">
        <v>25.675675699999999</v>
      </c>
      <c r="D4" s="37">
        <v>23.923445000000001</v>
      </c>
    </row>
    <row r="5" spans="1:8">
      <c r="A5">
        <v>3</v>
      </c>
      <c r="B5" s="37">
        <v>9.1194968599999999</v>
      </c>
      <c r="C5" s="37">
        <v>24.4047619</v>
      </c>
      <c r="D5" s="37">
        <v>28.125</v>
      </c>
      <c r="F5" s="38"/>
      <c r="G5" s="38"/>
      <c r="H5" s="38"/>
    </row>
    <row r="6" spans="1:8">
      <c r="A6">
        <v>4</v>
      </c>
      <c r="B6" s="37">
        <v>8.8235294100000008</v>
      </c>
      <c r="C6" s="37">
        <v>31.3333333</v>
      </c>
      <c r="D6" s="37">
        <v>31.343283599999999</v>
      </c>
      <c r="F6" s="38"/>
      <c r="G6" s="38"/>
      <c r="H6" s="38"/>
    </row>
    <row r="7" spans="1:8">
      <c r="A7">
        <v>5</v>
      </c>
      <c r="B7" s="37">
        <v>17.8082192</v>
      </c>
      <c r="C7" s="37">
        <v>42.816091999999998</v>
      </c>
      <c r="D7" s="37">
        <v>13.3522727</v>
      </c>
      <c r="F7" s="38"/>
      <c r="G7" s="38"/>
      <c r="H7" s="38"/>
    </row>
    <row r="8" spans="1:8">
      <c r="A8">
        <v>6</v>
      </c>
      <c r="B8" s="37">
        <v>19.322709199999998</v>
      </c>
      <c r="C8" s="37">
        <v>26.913580199999998</v>
      </c>
      <c r="D8" s="37">
        <v>13.414634100000001</v>
      </c>
      <c r="F8" s="38"/>
      <c r="G8" s="38"/>
      <c r="H8" s="38"/>
    </row>
    <row r="9" spans="1:8">
      <c r="A9">
        <v>7</v>
      </c>
      <c r="B9" s="37">
        <v>21.7484009</v>
      </c>
      <c r="C9" s="37">
        <v>48.822269800000001</v>
      </c>
      <c r="D9" s="37">
        <v>22.613065299999999</v>
      </c>
      <c r="F9" s="38"/>
      <c r="G9" s="38"/>
      <c r="H9" s="38"/>
    </row>
    <row r="10" spans="1:8">
      <c r="A10">
        <v>8</v>
      </c>
      <c r="B10" s="37">
        <v>18.681318699999999</v>
      </c>
      <c r="C10" s="37">
        <v>45.9183673</v>
      </c>
      <c r="D10" s="37">
        <v>15.1515152</v>
      </c>
      <c r="F10" s="38"/>
      <c r="G10" s="38"/>
      <c r="H10" s="38"/>
    </row>
    <row r="11" spans="1:8">
      <c r="D11" s="37"/>
      <c r="F11" s="38"/>
      <c r="G11" s="38"/>
      <c r="H11" s="38"/>
    </row>
    <row r="12" spans="1:8">
      <c r="D12" s="37"/>
      <c r="F12" s="38"/>
      <c r="G12" s="38"/>
      <c r="H12" s="38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9E5EB-1B62-8249-8FA5-99F0CFB42313}">
  <dimension ref="A1:AJ47"/>
  <sheetViews>
    <sheetView zoomScale="96" zoomScaleNormal="96" workbookViewId="0">
      <selection activeCell="D29" sqref="D29"/>
    </sheetView>
  </sheetViews>
  <sheetFormatPr baseColWidth="10" defaultColWidth="10.83203125" defaultRowHeight="16"/>
  <cols>
    <col min="1" max="1" width="21.83203125" style="4" customWidth="1"/>
    <col min="2" max="2" width="18.6640625" style="4" customWidth="1"/>
    <col min="3" max="3" width="10.83203125" style="4"/>
    <col min="4" max="4" width="22.1640625" style="4" customWidth="1"/>
    <col min="5" max="5" width="20.6640625" style="4" customWidth="1"/>
    <col min="6" max="6" width="10.83203125" style="4"/>
    <col min="7" max="7" width="22.1640625" style="4" customWidth="1"/>
    <col min="8" max="8" width="19.33203125" style="4" customWidth="1"/>
    <col min="9" max="9" width="10.83203125" style="4"/>
    <col min="10" max="10" width="25.83203125" style="4" customWidth="1"/>
    <col min="11" max="11" width="19.5" style="4" customWidth="1"/>
    <col min="12" max="12" width="10.83203125" style="4"/>
    <col min="13" max="13" width="23.6640625" style="4" customWidth="1"/>
    <col min="14" max="14" width="17" style="4" customWidth="1"/>
    <col min="15" max="15" width="10.83203125" style="4" customWidth="1"/>
    <col min="16" max="16" width="23.5" style="4" customWidth="1"/>
    <col min="17" max="17" width="17" style="4" customWidth="1"/>
    <col min="18" max="18" width="10.83203125" style="3"/>
    <col min="19" max="19" width="23.6640625" style="3" customWidth="1"/>
    <col min="20" max="20" width="18.83203125" style="3" customWidth="1"/>
    <col min="21" max="21" width="10.83203125" style="3"/>
    <col min="22" max="22" width="24.5" style="3" customWidth="1"/>
    <col min="23" max="23" width="17" style="3" customWidth="1"/>
    <col min="24" max="24" width="10.83203125" style="3"/>
    <col min="25" max="25" width="24.1640625" style="3" customWidth="1"/>
    <col min="26" max="26" width="17.5" style="3" customWidth="1"/>
    <col min="27" max="27" width="11.1640625" style="3" customWidth="1"/>
    <col min="28" max="28" width="21.83203125" style="3" customWidth="1"/>
    <col min="29" max="29" width="16.83203125" style="3" customWidth="1"/>
    <col min="30" max="30" width="10.83203125" style="3"/>
    <col min="31" max="31" width="21.83203125" style="3" customWidth="1"/>
    <col min="32" max="32" width="16.83203125" style="3" customWidth="1"/>
    <col min="33" max="33" width="10.83203125" style="3"/>
    <col min="34" max="34" width="21.83203125" style="3" customWidth="1"/>
    <col min="35" max="35" width="17.33203125" style="3" customWidth="1"/>
    <col min="36" max="16384" width="10.83203125" style="3"/>
  </cols>
  <sheetData>
    <row r="1" spans="1:36">
      <c r="A1" s="6" t="s">
        <v>13</v>
      </c>
      <c r="B1" s="6" t="s">
        <v>14</v>
      </c>
      <c r="C1" s="6"/>
      <c r="D1" s="6" t="s">
        <v>15</v>
      </c>
      <c r="E1" s="6" t="s">
        <v>14</v>
      </c>
      <c r="F1" s="7"/>
      <c r="G1" s="6" t="s">
        <v>16</v>
      </c>
      <c r="H1" s="6" t="s">
        <v>14</v>
      </c>
      <c r="I1" s="6"/>
      <c r="J1" s="6" t="s">
        <v>17</v>
      </c>
      <c r="K1" s="6" t="s">
        <v>14</v>
      </c>
      <c r="L1" s="6"/>
      <c r="M1" s="6" t="s">
        <v>18</v>
      </c>
      <c r="N1" s="6" t="s">
        <v>14</v>
      </c>
      <c r="O1" s="6"/>
      <c r="P1" s="6" t="s">
        <v>19</v>
      </c>
      <c r="Q1" s="6" t="s">
        <v>20</v>
      </c>
      <c r="R1" s="5"/>
      <c r="S1" s="6" t="s">
        <v>21</v>
      </c>
      <c r="T1" s="6" t="s">
        <v>20</v>
      </c>
      <c r="U1" s="5"/>
      <c r="V1" s="6" t="s">
        <v>22</v>
      </c>
      <c r="W1" s="6" t="s">
        <v>20</v>
      </c>
      <c r="X1" s="5"/>
      <c r="Y1" s="6" t="s">
        <v>23</v>
      </c>
      <c r="Z1" s="6" t="s">
        <v>20</v>
      </c>
      <c r="AA1" s="7"/>
      <c r="AB1" s="6" t="s">
        <v>24</v>
      </c>
      <c r="AC1" s="6" t="s">
        <v>20</v>
      </c>
      <c r="AD1" s="5"/>
      <c r="AE1" s="6" t="s">
        <v>25</v>
      </c>
      <c r="AF1" s="6" t="s">
        <v>20</v>
      </c>
      <c r="AG1" s="7"/>
      <c r="AH1" s="6" t="s">
        <v>26</v>
      </c>
      <c r="AI1" s="6" t="s">
        <v>20</v>
      </c>
      <c r="AJ1" s="5"/>
    </row>
    <row r="2" spans="1:36">
      <c r="A2" s="6">
        <v>1</v>
      </c>
      <c r="B2" s="6">
        <v>59.548000000000002</v>
      </c>
      <c r="C2" s="6"/>
      <c r="D2" s="6">
        <v>1</v>
      </c>
      <c r="E2" s="8">
        <v>68.771000000000001</v>
      </c>
      <c r="F2" s="7"/>
      <c r="G2" s="6">
        <v>1</v>
      </c>
      <c r="H2" s="8">
        <v>51</v>
      </c>
      <c r="I2" s="10"/>
      <c r="J2" s="10">
        <v>1</v>
      </c>
      <c r="K2" s="6">
        <v>104.81699999999999</v>
      </c>
      <c r="L2" s="6"/>
      <c r="M2" s="6">
        <v>1</v>
      </c>
      <c r="N2" s="6">
        <v>47.292000000000002</v>
      </c>
      <c r="O2" s="6"/>
      <c r="P2" s="6">
        <v>1</v>
      </c>
      <c r="Q2" s="6">
        <v>56.154000000000003</v>
      </c>
      <c r="R2" s="5"/>
      <c r="S2" s="6">
        <v>1</v>
      </c>
      <c r="T2" s="6">
        <v>78.977000000000004</v>
      </c>
      <c r="U2" s="5"/>
      <c r="V2" s="6">
        <v>1</v>
      </c>
      <c r="W2" s="6">
        <v>79.831000000000003</v>
      </c>
      <c r="X2" s="5"/>
      <c r="Y2" s="6">
        <v>1</v>
      </c>
      <c r="Z2" s="6">
        <v>57.423999999999999</v>
      </c>
      <c r="AA2" s="6"/>
      <c r="AB2" s="6">
        <v>1</v>
      </c>
      <c r="AC2" s="7">
        <v>74.301000000000002</v>
      </c>
      <c r="AD2" s="9"/>
      <c r="AE2" s="6">
        <v>1</v>
      </c>
      <c r="AF2" s="7">
        <v>132.673</v>
      </c>
      <c r="AG2" s="7"/>
      <c r="AH2" s="6">
        <v>1</v>
      </c>
      <c r="AI2" s="6">
        <v>75.807000000000002</v>
      </c>
      <c r="AJ2" s="5"/>
    </row>
    <row r="3" spans="1:36">
      <c r="A3" s="6">
        <v>2</v>
      </c>
      <c r="B3" s="6">
        <v>61.350999999999999</v>
      </c>
      <c r="C3" s="6"/>
      <c r="D3" s="6">
        <v>2</v>
      </c>
      <c r="E3" s="8">
        <v>49.167999999999999</v>
      </c>
      <c r="F3" s="7"/>
      <c r="G3" s="6">
        <v>2</v>
      </c>
      <c r="H3" s="8">
        <v>52.469000000000001</v>
      </c>
      <c r="I3" s="10"/>
      <c r="J3" s="10">
        <v>2</v>
      </c>
      <c r="K3" s="6">
        <v>70.597999999999999</v>
      </c>
      <c r="L3" s="6"/>
      <c r="M3" s="6">
        <v>2</v>
      </c>
      <c r="N3" s="6">
        <v>43.216999999999999</v>
      </c>
      <c r="O3" s="6"/>
      <c r="P3" s="6">
        <v>2</v>
      </c>
      <c r="Q3" s="6">
        <v>38.375</v>
      </c>
      <c r="R3" s="5"/>
      <c r="S3" s="6">
        <v>2</v>
      </c>
      <c r="T3" s="6">
        <v>53.448999999999998</v>
      </c>
      <c r="U3" s="5"/>
      <c r="V3" s="6">
        <v>2</v>
      </c>
      <c r="W3" s="6">
        <v>87.891999999999996</v>
      </c>
      <c r="X3" s="5"/>
      <c r="Y3" s="6">
        <v>2</v>
      </c>
      <c r="Z3" s="6">
        <v>40.662999999999997</v>
      </c>
      <c r="AA3" s="6"/>
      <c r="AB3" s="6">
        <v>2</v>
      </c>
      <c r="AC3" s="7">
        <v>88.774000000000001</v>
      </c>
      <c r="AD3" s="9"/>
      <c r="AE3" s="6">
        <v>2</v>
      </c>
      <c r="AF3" s="7">
        <v>121.126</v>
      </c>
      <c r="AG3" s="7"/>
      <c r="AH3" s="6">
        <v>2</v>
      </c>
      <c r="AI3" s="6">
        <v>117.851</v>
      </c>
      <c r="AJ3" s="5"/>
    </row>
    <row r="4" spans="1:36">
      <c r="A4" s="6">
        <v>3</v>
      </c>
      <c r="B4" s="6">
        <v>64.253</v>
      </c>
      <c r="C4" s="6"/>
      <c r="D4" s="6">
        <v>3</v>
      </c>
      <c r="E4" s="8">
        <v>55.875999999999998</v>
      </c>
      <c r="F4" s="7"/>
      <c r="G4" s="6">
        <v>3</v>
      </c>
      <c r="H4" s="8">
        <v>54.588999999999999</v>
      </c>
      <c r="I4" s="10"/>
      <c r="J4" s="10">
        <v>3</v>
      </c>
      <c r="K4" s="6">
        <v>56.716000000000001</v>
      </c>
      <c r="L4" s="6"/>
      <c r="M4" s="6">
        <v>3</v>
      </c>
      <c r="N4" s="6">
        <v>42.831000000000003</v>
      </c>
      <c r="O4" s="6"/>
      <c r="P4" s="6">
        <v>3</v>
      </c>
      <c r="Q4" s="6">
        <v>53.673999999999999</v>
      </c>
      <c r="R4" s="5"/>
      <c r="S4" s="6">
        <v>3</v>
      </c>
      <c r="T4" s="6">
        <v>56.046999999999997</v>
      </c>
      <c r="U4" s="5"/>
      <c r="V4" s="10">
        <v>3</v>
      </c>
      <c r="W4" s="6">
        <v>85.367999999999995</v>
      </c>
      <c r="X4" s="5"/>
      <c r="Y4" s="6">
        <v>3</v>
      </c>
      <c r="Z4" s="6">
        <v>59.558999999999997</v>
      </c>
      <c r="AA4" s="6"/>
      <c r="AB4" s="6">
        <v>3</v>
      </c>
      <c r="AC4" s="7">
        <v>94.649000000000001</v>
      </c>
      <c r="AD4" s="9"/>
      <c r="AE4" s="6">
        <v>3</v>
      </c>
      <c r="AF4" s="7">
        <v>80.308000000000007</v>
      </c>
      <c r="AG4" s="7"/>
      <c r="AH4" s="6">
        <v>3</v>
      </c>
      <c r="AI4" s="6">
        <v>145.87700000000001</v>
      </c>
      <c r="AJ4" s="5"/>
    </row>
    <row r="5" spans="1:36">
      <c r="A5" s="6">
        <v>4</v>
      </c>
      <c r="B5" s="6">
        <v>59.411999999999999</v>
      </c>
      <c r="C5" s="6"/>
      <c r="D5" s="6">
        <v>4</v>
      </c>
      <c r="E5" s="8">
        <v>54.046999999999997</v>
      </c>
      <c r="F5" s="7"/>
      <c r="G5" s="6">
        <v>4</v>
      </c>
      <c r="H5" s="8">
        <v>45.1</v>
      </c>
      <c r="I5" s="10"/>
      <c r="J5" s="10">
        <v>4</v>
      </c>
      <c r="K5" s="6">
        <v>50.338999999999999</v>
      </c>
      <c r="L5" s="6"/>
      <c r="M5" s="6">
        <v>4</v>
      </c>
      <c r="N5" s="6">
        <v>48.963000000000001</v>
      </c>
      <c r="O5" s="6"/>
      <c r="P5" s="6">
        <v>4</v>
      </c>
      <c r="Q5" s="6">
        <v>46.218000000000004</v>
      </c>
      <c r="R5" s="5"/>
      <c r="S5" s="6">
        <v>4</v>
      </c>
      <c r="T5" s="6">
        <v>79.364000000000004</v>
      </c>
      <c r="U5" s="5"/>
      <c r="V5" s="10">
        <v>4</v>
      </c>
      <c r="W5" s="6">
        <v>91.653999999999996</v>
      </c>
      <c r="X5" s="5"/>
      <c r="Y5" s="6">
        <v>4</v>
      </c>
      <c r="Z5" s="6">
        <v>32.914999999999999</v>
      </c>
      <c r="AA5" s="6"/>
      <c r="AB5" s="6">
        <v>4</v>
      </c>
      <c r="AC5" s="7">
        <v>95.072999999999993</v>
      </c>
      <c r="AD5" s="9"/>
      <c r="AE5" s="6">
        <v>4</v>
      </c>
      <c r="AF5" s="7">
        <v>142.68100000000001</v>
      </c>
      <c r="AG5" s="7"/>
      <c r="AH5" s="6">
        <v>4</v>
      </c>
      <c r="AI5" s="6">
        <v>140.18100000000001</v>
      </c>
      <c r="AJ5" s="5"/>
    </row>
    <row r="6" spans="1:36">
      <c r="A6" s="6">
        <v>5</v>
      </c>
      <c r="B6" s="6">
        <v>90.480999999999995</v>
      </c>
      <c r="C6" s="6"/>
      <c r="D6" s="6">
        <v>5</v>
      </c>
      <c r="E6" s="8">
        <v>51.122999999999998</v>
      </c>
      <c r="F6" s="7"/>
      <c r="G6" s="6">
        <v>5</v>
      </c>
      <c r="H6" s="8">
        <v>37.335999999999999</v>
      </c>
      <c r="I6" s="10"/>
      <c r="J6" s="10">
        <v>5</v>
      </c>
      <c r="K6" s="6">
        <v>57.543999999999997</v>
      </c>
      <c r="L6" s="6"/>
      <c r="M6" s="6">
        <v>5</v>
      </c>
      <c r="N6" s="6">
        <v>56.180999999999997</v>
      </c>
      <c r="O6" s="6"/>
      <c r="P6" s="6">
        <v>5</v>
      </c>
      <c r="Q6" s="6">
        <v>44.16</v>
      </c>
      <c r="R6" s="5"/>
      <c r="S6" s="6">
        <v>5</v>
      </c>
      <c r="T6" s="6">
        <v>81.364999999999995</v>
      </c>
      <c r="U6" s="5"/>
      <c r="V6" s="10">
        <v>5</v>
      </c>
      <c r="W6" s="6">
        <v>97.706000000000003</v>
      </c>
      <c r="X6" s="5"/>
      <c r="Y6" s="6">
        <v>5</v>
      </c>
      <c r="Z6" s="6">
        <v>30.263000000000002</v>
      </c>
      <c r="AA6" s="6"/>
      <c r="AB6" s="6">
        <v>5</v>
      </c>
      <c r="AC6" s="7">
        <v>79.855999999999995</v>
      </c>
      <c r="AD6" s="9"/>
      <c r="AE6" s="6">
        <v>5</v>
      </c>
      <c r="AF6" s="7">
        <v>111.685</v>
      </c>
      <c r="AG6" s="7"/>
      <c r="AH6" s="6">
        <v>5</v>
      </c>
      <c r="AI6" s="6">
        <v>122.14400000000001</v>
      </c>
      <c r="AJ6" s="5"/>
    </row>
    <row r="7" spans="1:36">
      <c r="A7" s="6">
        <v>6</v>
      </c>
      <c r="B7" s="6">
        <v>72.965999999999994</v>
      </c>
      <c r="C7" s="6"/>
      <c r="D7" s="6">
        <v>6</v>
      </c>
      <c r="E7" s="8">
        <v>49.777999999999999</v>
      </c>
      <c r="F7" s="7"/>
      <c r="G7" s="6">
        <v>6</v>
      </c>
      <c r="H7" s="8">
        <v>56.436</v>
      </c>
      <c r="I7" s="10"/>
      <c r="J7" s="10">
        <v>6</v>
      </c>
      <c r="K7" s="6">
        <v>87.629000000000005</v>
      </c>
      <c r="L7" s="6"/>
      <c r="M7" s="6">
        <v>6</v>
      </c>
      <c r="N7" s="6">
        <v>53.298000000000002</v>
      </c>
      <c r="O7" s="6"/>
      <c r="P7" s="6">
        <v>6</v>
      </c>
      <c r="Q7" s="6">
        <v>38.570999999999998</v>
      </c>
      <c r="R7" s="5"/>
      <c r="S7" s="6">
        <v>6</v>
      </c>
      <c r="T7" s="6">
        <v>69.128</v>
      </c>
      <c r="U7" s="5"/>
      <c r="V7" s="10">
        <v>6</v>
      </c>
      <c r="W7" s="6">
        <v>85.126000000000005</v>
      </c>
      <c r="X7" s="5"/>
      <c r="Y7" s="6">
        <v>6</v>
      </c>
      <c r="Z7" s="6">
        <v>53.237000000000002</v>
      </c>
      <c r="AA7" s="6"/>
      <c r="AB7" s="6">
        <v>6</v>
      </c>
      <c r="AC7" s="7">
        <v>122.383</v>
      </c>
      <c r="AD7" s="9"/>
      <c r="AE7" s="6">
        <v>6</v>
      </c>
      <c r="AF7" s="7">
        <v>144.33099999999999</v>
      </c>
      <c r="AG7" s="7"/>
      <c r="AH7" s="6">
        <v>6</v>
      </c>
      <c r="AI7" s="6">
        <v>142.542</v>
      </c>
      <c r="AJ7" s="5"/>
    </row>
    <row r="8" spans="1:36">
      <c r="A8" s="6">
        <v>7</v>
      </c>
      <c r="B8" s="6">
        <v>78.638999999999996</v>
      </c>
      <c r="C8" s="6"/>
      <c r="D8" s="6">
        <v>7</v>
      </c>
      <c r="E8" s="8">
        <v>79.307000000000002</v>
      </c>
      <c r="F8" s="7"/>
      <c r="G8" s="6">
        <v>7</v>
      </c>
      <c r="H8" s="8">
        <v>26.306000000000001</v>
      </c>
      <c r="I8" s="10"/>
      <c r="J8" s="10">
        <v>7</v>
      </c>
      <c r="K8" s="6">
        <v>65.284000000000006</v>
      </c>
      <c r="L8" s="6"/>
      <c r="M8" s="6">
        <v>7</v>
      </c>
      <c r="N8" s="6">
        <v>45.515999999999998</v>
      </c>
      <c r="O8" s="6"/>
      <c r="P8" s="6">
        <v>7</v>
      </c>
      <c r="Q8" s="6">
        <v>43.402000000000001</v>
      </c>
      <c r="R8" s="5"/>
      <c r="S8" s="6">
        <v>7</v>
      </c>
      <c r="T8" s="6">
        <v>48.01</v>
      </c>
      <c r="U8" s="5"/>
      <c r="V8" s="10">
        <v>7</v>
      </c>
      <c r="W8" s="6">
        <v>113.09399999999999</v>
      </c>
      <c r="X8" s="5"/>
      <c r="Y8" s="6">
        <v>7</v>
      </c>
      <c r="Z8" s="6">
        <v>45.100999999999999</v>
      </c>
      <c r="AA8" s="6"/>
      <c r="AB8" s="6">
        <v>7</v>
      </c>
      <c r="AC8" s="7">
        <v>72.659000000000006</v>
      </c>
      <c r="AD8" s="9"/>
      <c r="AE8" s="6">
        <v>7</v>
      </c>
      <c r="AF8" s="7">
        <v>100.34</v>
      </c>
      <c r="AG8" s="7"/>
      <c r="AH8" s="6">
        <v>7</v>
      </c>
      <c r="AI8" s="6">
        <v>145.49799999999999</v>
      </c>
      <c r="AJ8" s="5"/>
    </row>
    <row r="9" spans="1:36">
      <c r="A9" s="6">
        <v>8</v>
      </c>
      <c r="B9" s="6">
        <v>67.241</v>
      </c>
      <c r="C9" s="6"/>
      <c r="D9" s="6">
        <v>8</v>
      </c>
      <c r="E9" s="8">
        <v>70.638999999999996</v>
      </c>
      <c r="F9" s="7"/>
      <c r="G9" s="6">
        <v>8</v>
      </c>
      <c r="H9" s="8">
        <v>47.676000000000002</v>
      </c>
      <c r="I9" s="10"/>
      <c r="J9" s="10">
        <v>8</v>
      </c>
      <c r="K9" s="6">
        <v>72.692999999999998</v>
      </c>
      <c r="L9" s="6"/>
      <c r="M9" s="6">
        <v>8</v>
      </c>
      <c r="N9" s="6">
        <v>58.847000000000001</v>
      </c>
      <c r="O9" s="6"/>
      <c r="P9" s="6">
        <v>8</v>
      </c>
      <c r="Q9" s="6">
        <v>26.995999999999999</v>
      </c>
      <c r="R9" s="5"/>
      <c r="S9" s="6">
        <v>8</v>
      </c>
      <c r="T9" s="6">
        <v>72.436999999999998</v>
      </c>
      <c r="U9" s="5"/>
      <c r="V9" s="10">
        <v>8</v>
      </c>
      <c r="W9" s="6">
        <v>68.183999999999997</v>
      </c>
      <c r="X9" s="5"/>
      <c r="Y9" s="6">
        <v>8</v>
      </c>
      <c r="Z9" s="6">
        <v>42.152000000000001</v>
      </c>
      <c r="AA9" s="6"/>
      <c r="AB9" s="6">
        <v>8</v>
      </c>
      <c r="AC9" s="7">
        <v>67.376000000000005</v>
      </c>
      <c r="AD9" s="9"/>
      <c r="AE9" s="6">
        <v>8</v>
      </c>
      <c r="AF9" s="7">
        <v>89.924000000000007</v>
      </c>
      <c r="AG9" s="7"/>
      <c r="AH9" s="6">
        <v>8</v>
      </c>
      <c r="AI9" s="6">
        <v>126.90300000000001</v>
      </c>
      <c r="AJ9" s="5"/>
    </row>
    <row r="10" spans="1:36">
      <c r="A10" s="6">
        <v>9</v>
      </c>
      <c r="B10" s="6">
        <v>80.433000000000007</v>
      </c>
      <c r="C10" s="6"/>
      <c r="D10" s="6">
        <v>9</v>
      </c>
      <c r="E10" s="8">
        <v>86.135999999999996</v>
      </c>
      <c r="F10" s="7"/>
      <c r="G10" s="6">
        <v>9</v>
      </c>
      <c r="H10" s="8">
        <v>53.037999999999997</v>
      </c>
      <c r="I10" s="10"/>
      <c r="J10" s="10">
        <v>9</v>
      </c>
      <c r="K10" s="6">
        <v>81.412999999999997</v>
      </c>
      <c r="L10" s="6"/>
      <c r="M10" s="6">
        <v>9</v>
      </c>
      <c r="N10" s="6">
        <v>48.591999999999999</v>
      </c>
      <c r="O10" s="6"/>
      <c r="P10" s="6">
        <v>9</v>
      </c>
      <c r="Q10" s="6">
        <v>34.875</v>
      </c>
      <c r="R10" s="5"/>
      <c r="S10" s="6">
        <v>9</v>
      </c>
      <c r="T10" s="6">
        <v>76.52</v>
      </c>
      <c r="U10" s="5"/>
      <c r="V10" s="10">
        <v>9</v>
      </c>
      <c r="W10" s="6">
        <v>58.151000000000003</v>
      </c>
      <c r="X10" s="5"/>
      <c r="Y10" s="6">
        <v>9</v>
      </c>
      <c r="Z10" s="6">
        <v>55.234999999999999</v>
      </c>
      <c r="AA10" s="6"/>
      <c r="AB10" s="6">
        <v>9</v>
      </c>
      <c r="AC10" s="7">
        <v>69.751000000000005</v>
      </c>
      <c r="AD10" s="9"/>
      <c r="AE10" s="6">
        <v>9</v>
      </c>
      <c r="AF10" s="7">
        <v>70.179000000000002</v>
      </c>
      <c r="AG10" s="7"/>
      <c r="AH10" s="6">
        <v>9</v>
      </c>
      <c r="AI10" s="6">
        <v>142.38999999999999</v>
      </c>
      <c r="AJ10" s="5"/>
    </row>
    <row r="11" spans="1:36">
      <c r="A11" s="6">
        <v>10</v>
      </c>
      <c r="B11" s="6">
        <v>56.091999999999999</v>
      </c>
      <c r="C11" s="6"/>
      <c r="D11" s="6">
        <v>10</v>
      </c>
      <c r="E11" s="8">
        <v>92.174000000000007</v>
      </c>
      <c r="F11" s="7"/>
      <c r="G11" s="6">
        <v>10</v>
      </c>
      <c r="H11" s="8">
        <v>64.125</v>
      </c>
      <c r="I11" s="10"/>
      <c r="J11" s="10">
        <v>10</v>
      </c>
      <c r="K11" s="6">
        <v>49.75</v>
      </c>
      <c r="L11" s="6"/>
      <c r="M11" s="6">
        <v>10</v>
      </c>
      <c r="N11" s="6">
        <v>59.026000000000003</v>
      </c>
      <c r="O11" s="6"/>
      <c r="P11" s="6">
        <v>10</v>
      </c>
      <c r="Q11" s="6">
        <v>44.256</v>
      </c>
      <c r="R11" s="5"/>
      <c r="S11" s="6">
        <v>10</v>
      </c>
      <c r="T11" s="6">
        <v>76.361999999999995</v>
      </c>
      <c r="U11" s="5"/>
      <c r="V11" s="10">
        <v>10</v>
      </c>
      <c r="W11" s="6">
        <v>73.087000000000003</v>
      </c>
      <c r="X11" s="5"/>
      <c r="Y11" s="6">
        <v>10</v>
      </c>
      <c r="Z11" s="6">
        <v>66.198999999999998</v>
      </c>
      <c r="AA11" s="6"/>
      <c r="AB11" s="6">
        <v>10</v>
      </c>
      <c r="AC11" s="7">
        <v>56.609000000000002</v>
      </c>
      <c r="AD11" s="9"/>
      <c r="AE11" s="6">
        <v>10</v>
      </c>
      <c r="AF11" s="7">
        <v>101.755</v>
      </c>
      <c r="AG11" s="7"/>
      <c r="AH11" s="6">
        <v>10</v>
      </c>
      <c r="AI11" s="6">
        <v>148.94200000000001</v>
      </c>
      <c r="AJ11" s="5"/>
    </row>
    <row r="12" spans="1:36">
      <c r="A12" s="6">
        <v>11</v>
      </c>
      <c r="B12" s="6">
        <v>77.376000000000005</v>
      </c>
      <c r="C12" s="6"/>
      <c r="D12" s="6">
        <v>11</v>
      </c>
      <c r="E12" s="8">
        <v>58.332000000000001</v>
      </c>
      <c r="F12" s="7"/>
      <c r="G12" s="6">
        <v>11</v>
      </c>
      <c r="H12" s="8">
        <v>57.706000000000003</v>
      </c>
      <c r="I12" s="10"/>
      <c r="J12" s="10">
        <v>11</v>
      </c>
      <c r="K12" s="6">
        <v>62.143000000000001</v>
      </c>
      <c r="L12" s="6"/>
      <c r="M12" s="6">
        <v>11</v>
      </c>
      <c r="N12" s="6">
        <v>48.228999999999999</v>
      </c>
      <c r="O12" s="6"/>
      <c r="P12" s="6">
        <v>11</v>
      </c>
      <c r="Q12" s="6">
        <v>38.79</v>
      </c>
      <c r="R12" s="5"/>
      <c r="S12" s="6">
        <v>11</v>
      </c>
      <c r="T12" s="6">
        <v>86.537999999999997</v>
      </c>
      <c r="U12" s="5"/>
      <c r="V12" s="10">
        <v>11</v>
      </c>
      <c r="W12" s="6">
        <v>64.680999999999997</v>
      </c>
      <c r="X12" s="5"/>
      <c r="Y12" s="6">
        <v>11</v>
      </c>
      <c r="Z12" s="6">
        <v>72.236999999999995</v>
      </c>
      <c r="AA12" s="6"/>
      <c r="AB12" s="6">
        <v>11</v>
      </c>
      <c r="AC12" s="7">
        <v>49.158000000000001</v>
      </c>
      <c r="AD12" s="9"/>
      <c r="AE12" s="6">
        <v>11</v>
      </c>
      <c r="AF12" s="7">
        <v>103.072</v>
      </c>
      <c r="AG12" s="7"/>
      <c r="AH12" s="6">
        <v>11</v>
      </c>
      <c r="AI12" s="6">
        <v>120.733</v>
      </c>
      <c r="AJ12" s="5"/>
    </row>
    <row r="13" spans="1:36">
      <c r="A13" s="6">
        <v>12</v>
      </c>
      <c r="B13" s="6">
        <v>51.220999999999997</v>
      </c>
      <c r="C13" s="6"/>
      <c r="D13" s="6">
        <v>12</v>
      </c>
      <c r="E13" s="8">
        <v>67.382999999999996</v>
      </c>
      <c r="F13" s="7"/>
      <c r="G13" s="6">
        <v>12</v>
      </c>
      <c r="H13" s="8">
        <v>52.344999999999999</v>
      </c>
      <c r="I13" s="10"/>
      <c r="J13" s="10">
        <v>12</v>
      </c>
      <c r="K13" s="6">
        <v>78.507999999999996</v>
      </c>
      <c r="L13" s="6"/>
      <c r="M13" s="6">
        <v>12</v>
      </c>
      <c r="N13" s="6">
        <v>49.372</v>
      </c>
      <c r="O13" s="6"/>
      <c r="P13" s="6">
        <v>12</v>
      </c>
      <c r="Q13" s="6">
        <v>47.601999999999997</v>
      </c>
      <c r="R13" s="5"/>
      <c r="S13" s="6">
        <v>12</v>
      </c>
      <c r="T13" s="6">
        <v>75.481999999999999</v>
      </c>
      <c r="U13" s="5"/>
      <c r="V13" s="10">
        <v>12</v>
      </c>
      <c r="W13" s="6">
        <v>95.71</v>
      </c>
      <c r="X13" s="5"/>
      <c r="Y13" s="6">
        <v>12</v>
      </c>
      <c r="Z13" s="6">
        <v>49.249000000000002</v>
      </c>
      <c r="AA13" s="6"/>
      <c r="AB13" s="6">
        <v>12</v>
      </c>
      <c r="AC13" s="7">
        <v>38.726999999999997</v>
      </c>
      <c r="AD13" s="9"/>
      <c r="AE13" s="6">
        <v>12</v>
      </c>
      <c r="AF13" s="7">
        <v>49.75</v>
      </c>
      <c r="AG13" s="7"/>
      <c r="AH13" s="6">
        <v>12</v>
      </c>
      <c r="AI13" s="6">
        <v>95.588999999999999</v>
      </c>
      <c r="AJ13" s="5"/>
    </row>
    <row r="14" spans="1:36">
      <c r="A14" s="6">
        <v>13</v>
      </c>
      <c r="B14" s="6">
        <v>83.703000000000003</v>
      </c>
      <c r="C14" s="6"/>
      <c r="D14" s="6">
        <v>13</v>
      </c>
      <c r="E14" s="8">
        <v>46.445</v>
      </c>
      <c r="F14" s="7"/>
      <c r="G14" s="6">
        <v>13</v>
      </c>
      <c r="H14" s="8">
        <v>61.188000000000002</v>
      </c>
      <c r="I14" s="10"/>
      <c r="J14" s="10">
        <v>13</v>
      </c>
      <c r="K14" s="6">
        <v>74.728999999999999</v>
      </c>
      <c r="L14" s="6"/>
      <c r="M14" s="6">
        <v>13</v>
      </c>
      <c r="N14" s="6">
        <v>46.994</v>
      </c>
      <c r="O14" s="6"/>
      <c r="P14" s="6">
        <v>13</v>
      </c>
      <c r="Q14" s="6">
        <v>37.43</v>
      </c>
      <c r="R14" s="5"/>
      <c r="S14" s="6">
        <v>13</v>
      </c>
      <c r="T14" s="6">
        <v>70.531999999999996</v>
      </c>
      <c r="U14" s="5"/>
      <c r="V14" s="10">
        <v>13</v>
      </c>
      <c r="W14" s="6">
        <v>116.69</v>
      </c>
      <c r="X14" s="5"/>
      <c r="Y14" s="6">
        <v>13</v>
      </c>
      <c r="Z14" s="6">
        <v>94.531000000000006</v>
      </c>
      <c r="AA14" s="6"/>
      <c r="AB14" s="6">
        <v>13</v>
      </c>
      <c r="AC14" s="7">
        <v>78.843000000000004</v>
      </c>
      <c r="AD14" s="9"/>
      <c r="AE14" s="6">
        <v>13</v>
      </c>
      <c r="AF14" s="7">
        <v>92.587000000000003</v>
      </c>
      <c r="AG14" s="7"/>
      <c r="AH14" s="6">
        <v>13</v>
      </c>
      <c r="AI14" s="6">
        <v>94.787000000000006</v>
      </c>
      <c r="AJ14" s="5"/>
    </row>
    <row r="15" spans="1:36">
      <c r="A15" s="6">
        <v>14</v>
      </c>
      <c r="B15" s="6">
        <v>68.183999999999997</v>
      </c>
      <c r="C15" s="6"/>
      <c r="D15" s="6">
        <v>14</v>
      </c>
      <c r="E15" s="8">
        <v>75.628</v>
      </c>
      <c r="F15" s="7"/>
      <c r="G15" s="6">
        <v>14</v>
      </c>
      <c r="H15" s="8">
        <v>78.447000000000003</v>
      </c>
      <c r="I15" s="10"/>
      <c r="J15" s="10">
        <v>14</v>
      </c>
      <c r="K15" s="6">
        <v>67.12</v>
      </c>
      <c r="L15" s="6"/>
      <c r="M15" s="6">
        <v>14</v>
      </c>
      <c r="N15" s="6">
        <v>45.116999999999997</v>
      </c>
      <c r="O15" s="6"/>
      <c r="P15" s="6">
        <v>14</v>
      </c>
      <c r="Q15" s="6">
        <v>48.143000000000001</v>
      </c>
      <c r="R15" s="5"/>
      <c r="S15" s="6">
        <v>14</v>
      </c>
      <c r="T15" s="6">
        <v>102.44199999999999</v>
      </c>
      <c r="U15" s="5"/>
      <c r="V15" s="10">
        <v>14</v>
      </c>
      <c r="W15" s="6">
        <v>59.186999999999998</v>
      </c>
      <c r="X15" s="5"/>
      <c r="Y15" s="6">
        <v>14</v>
      </c>
      <c r="Z15" s="6">
        <v>106.378</v>
      </c>
      <c r="AA15" s="6"/>
      <c r="AB15" s="6">
        <v>14</v>
      </c>
      <c r="AC15" s="7">
        <v>44.113999999999997</v>
      </c>
      <c r="AD15" s="9"/>
      <c r="AE15" s="6">
        <v>14</v>
      </c>
      <c r="AF15" s="7">
        <v>97.915000000000006</v>
      </c>
      <c r="AG15" s="7"/>
      <c r="AH15" s="6">
        <v>14</v>
      </c>
      <c r="AI15" s="6">
        <v>153.709</v>
      </c>
      <c r="AJ15" s="5"/>
    </row>
    <row r="16" spans="1:36">
      <c r="A16" s="6">
        <v>15</v>
      </c>
      <c r="B16" s="6">
        <v>73.183000000000007</v>
      </c>
      <c r="C16" s="6"/>
      <c r="D16" s="6">
        <v>15</v>
      </c>
      <c r="E16" s="8">
        <v>57.639000000000003</v>
      </c>
      <c r="F16" s="7"/>
      <c r="G16" s="6">
        <v>15</v>
      </c>
      <c r="H16" s="8">
        <v>53.085000000000001</v>
      </c>
      <c r="I16" s="10"/>
      <c r="J16" s="10">
        <v>15</v>
      </c>
      <c r="K16" s="6">
        <v>77.117999999999995</v>
      </c>
      <c r="L16" s="6"/>
      <c r="M16" s="6">
        <v>15</v>
      </c>
      <c r="N16" s="6">
        <v>34.323</v>
      </c>
      <c r="O16" s="6"/>
      <c r="P16" s="6">
        <v>15</v>
      </c>
      <c r="Q16" s="6">
        <v>37.645000000000003</v>
      </c>
      <c r="R16" s="5"/>
      <c r="S16" s="6">
        <v>15</v>
      </c>
      <c r="T16" s="6">
        <v>78.849000000000004</v>
      </c>
      <c r="U16" s="5"/>
      <c r="V16" s="10">
        <v>15</v>
      </c>
      <c r="W16" s="6">
        <v>69.534000000000006</v>
      </c>
      <c r="X16" s="5"/>
      <c r="Y16" s="6">
        <v>15</v>
      </c>
      <c r="Z16" s="6">
        <v>63.216000000000001</v>
      </c>
      <c r="AA16" s="6"/>
      <c r="AB16" s="6">
        <v>15</v>
      </c>
      <c r="AC16" s="7">
        <v>72.989999999999995</v>
      </c>
      <c r="AD16" s="9"/>
      <c r="AE16" s="6">
        <v>15</v>
      </c>
      <c r="AF16" s="7">
        <v>63.41</v>
      </c>
      <c r="AG16" s="7"/>
      <c r="AH16" s="6">
        <v>15</v>
      </c>
      <c r="AI16" s="6">
        <v>139.678</v>
      </c>
      <c r="AJ16" s="5"/>
    </row>
    <row r="17" spans="1:36">
      <c r="A17" s="6">
        <v>16</v>
      </c>
      <c r="B17" s="6">
        <v>51.396999999999998</v>
      </c>
      <c r="C17" s="6"/>
      <c r="D17" s="6">
        <v>16</v>
      </c>
      <c r="E17" s="8">
        <v>77.363</v>
      </c>
      <c r="F17" s="7"/>
      <c r="G17" s="6">
        <v>16</v>
      </c>
      <c r="H17" s="8">
        <v>52.173000000000002</v>
      </c>
      <c r="I17" s="10"/>
      <c r="J17" s="10">
        <v>16</v>
      </c>
      <c r="K17" s="6">
        <v>72.298000000000002</v>
      </c>
      <c r="L17" s="6"/>
      <c r="M17" s="6">
        <v>16</v>
      </c>
      <c r="N17" s="6">
        <v>55.225000000000001</v>
      </c>
      <c r="O17" s="6"/>
      <c r="P17" s="6">
        <v>16</v>
      </c>
      <c r="Q17" s="6">
        <v>41.180999999999997</v>
      </c>
      <c r="R17" s="5"/>
      <c r="S17" s="6">
        <v>16</v>
      </c>
      <c r="T17" s="6">
        <v>85.314999999999998</v>
      </c>
      <c r="U17" s="5"/>
      <c r="V17" s="10">
        <v>16</v>
      </c>
      <c r="W17" s="6">
        <v>68.608999999999995</v>
      </c>
      <c r="X17" s="5"/>
      <c r="Y17" s="6">
        <v>16</v>
      </c>
      <c r="Z17" s="6">
        <v>56.021999999999998</v>
      </c>
      <c r="AA17" s="6"/>
      <c r="AB17" s="6">
        <v>16</v>
      </c>
      <c r="AC17" s="7">
        <v>71.88</v>
      </c>
      <c r="AD17" s="9"/>
      <c r="AE17" s="6">
        <v>16</v>
      </c>
      <c r="AF17" s="7">
        <v>66.384</v>
      </c>
      <c r="AG17" s="7"/>
      <c r="AH17" s="6">
        <v>16</v>
      </c>
      <c r="AI17" s="6">
        <v>104.67400000000001</v>
      </c>
      <c r="AJ17" s="5"/>
    </row>
    <row r="18" spans="1:36">
      <c r="A18" s="6">
        <v>17</v>
      </c>
      <c r="B18" s="6">
        <v>51.142000000000003</v>
      </c>
      <c r="C18" s="6"/>
      <c r="D18" s="6">
        <v>17</v>
      </c>
      <c r="E18" s="8">
        <v>63.45</v>
      </c>
      <c r="F18" s="7"/>
      <c r="G18" s="6">
        <v>17</v>
      </c>
      <c r="H18" s="8">
        <v>44.384999999999998</v>
      </c>
      <c r="I18" s="10"/>
      <c r="J18" s="10">
        <v>17</v>
      </c>
      <c r="K18" s="6">
        <v>81.820999999999998</v>
      </c>
      <c r="L18" s="6"/>
      <c r="M18" s="6">
        <v>17</v>
      </c>
      <c r="N18" s="6">
        <v>40.415999999999997</v>
      </c>
      <c r="O18" s="6"/>
      <c r="P18" s="6">
        <v>17</v>
      </c>
      <c r="Q18" s="6">
        <v>48.292000000000002</v>
      </c>
      <c r="R18" s="5"/>
      <c r="S18" s="6">
        <v>17</v>
      </c>
      <c r="T18" s="6">
        <v>87.248999999999995</v>
      </c>
      <c r="U18" s="5"/>
      <c r="V18" s="10">
        <v>17</v>
      </c>
      <c r="W18" s="6">
        <v>62.476999999999997</v>
      </c>
      <c r="X18" s="5"/>
      <c r="Y18" s="6">
        <v>17</v>
      </c>
      <c r="Z18" s="6">
        <v>92.241</v>
      </c>
      <c r="AA18" s="6"/>
      <c r="AB18" s="6">
        <v>17</v>
      </c>
      <c r="AC18" s="7">
        <v>49.808</v>
      </c>
      <c r="AD18" s="9"/>
      <c r="AE18" s="6">
        <v>17</v>
      </c>
      <c r="AF18" s="7">
        <v>80.796000000000006</v>
      </c>
      <c r="AG18" s="7"/>
      <c r="AH18" s="6">
        <v>17</v>
      </c>
      <c r="AI18" s="6">
        <v>137.83799999999999</v>
      </c>
      <c r="AJ18" s="5"/>
    </row>
    <row r="19" spans="1:36">
      <c r="A19" s="6">
        <v>18</v>
      </c>
      <c r="B19" s="6">
        <v>53.476999999999997</v>
      </c>
      <c r="C19" s="6"/>
      <c r="D19" s="6">
        <v>18</v>
      </c>
      <c r="E19" s="8">
        <v>72.88</v>
      </c>
      <c r="F19" s="7"/>
      <c r="G19" s="6">
        <v>18</v>
      </c>
      <c r="H19" s="8">
        <v>74.168999999999997</v>
      </c>
      <c r="I19" s="10"/>
      <c r="J19" s="10">
        <v>18</v>
      </c>
      <c r="K19" s="6">
        <v>70.950999999999993</v>
      </c>
      <c r="L19" s="6"/>
      <c r="M19" s="6">
        <v>18</v>
      </c>
      <c r="N19" s="6">
        <v>59.051000000000002</v>
      </c>
      <c r="O19" s="6"/>
      <c r="P19" s="6">
        <v>18</v>
      </c>
      <c r="Q19" s="6">
        <v>44.436999999999998</v>
      </c>
      <c r="R19" s="5"/>
      <c r="S19" s="6">
        <v>18</v>
      </c>
      <c r="T19" s="6">
        <v>92.597999999999999</v>
      </c>
      <c r="U19" s="5"/>
      <c r="V19" s="10">
        <v>18</v>
      </c>
      <c r="W19" s="6">
        <v>68.691999999999993</v>
      </c>
      <c r="X19" s="5"/>
      <c r="Y19" s="6">
        <v>18</v>
      </c>
      <c r="Z19" s="6">
        <v>65.414000000000001</v>
      </c>
      <c r="AA19" s="6"/>
      <c r="AB19" s="6">
        <v>18</v>
      </c>
      <c r="AC19" s="7">
        <v>33.613</v>
      </c>
      <c r="AD19" s="9"/>
      <c r="AE19" s="6">
        <v>18</v>
      </c>
      <c r="AF19" s="7">
        <v>62.789000000000001</v>
      </c>
      <c r="AG19" s="7"/>
      <c r="AH19" s="6">
        <v>18</v>
      </c>
      <c r="AI19" s="6">
        <v>137.81299999999999</v>
      </c>
      <c r="AJ19" s="5"/>
    </row>
    <row r="20" spans="1:36">
      <c r="A20" s="6">
        <v>19</v>
      </c>
      <c r="B20" s="6">
        <v>55.179000000000002</v>
      </c>
      <c r="C20" s="6"/>
      <c r="D20" s="6">
        <v>19</v>
      </c>
      <c r="E20" s="8">
        <v>70.588999999999999</v>
      </c>
      <c r="F20" s="7"/>
      <c r="G20" s="6">
        <v>19</v>
      </c>
      <c r="H20" s="8">
        <v>56.569000000000003</v>
      </c>
      <c r="I20" s="10"/>
      <c r="J20" s="10">
        <v>19</v>
      </c>
      <c r="K20" s="6">
        <v>68.087999999999994</v>
      </c>
      <c r="L20" s="6"/>
      <c r="M20" s="6">
        <v>19</v>
      </c>
      <c r="N20" s="6">
        <v>49.646000000000001</v>
      </c>
      <c r="O20" s="6"/>
      <c r="P20" s="6">
        <v>19</v>
      </c>
      <c r="Q20" s="6">
        <v>44.618000000000002</v>
      </c>
      <c r="R20" s="5"/>
      <c r="S20" s="6">
        <v>19</v>
      </c>
      <c r="T20" s="6">
        <v>69.245000000000005</v>
      </c>
      <c r="U20" s="5"/>
      <c r="V20" s="10">
        <v>19</v>
      </c>
      <c r="W20" s="6">
        <v>69.23</v>
      </c>
      <c r="X20" s="5"/>
      <c r="Y20" s="6">
        <v>19</v>
      </c>
      <c r="Z20" s="6">
        <v>61.429000000000002</v>
      </c>
      <c r="AA20" s="6"/>
      <c r="AB20" s="6">
        <v>19</v>
      </c>
      <c r="AC20" s="7">
        <v>83.570999999999998</v>
      </c>
      <c r="AD20" s="9"/>
      <c r="AE20" s="6">
        <v>19</v>
      </c>
      <c r="AF20" s="7">
        <v>91.302999999999997</v>
      </c>
      <c r="AG20" s="7"/>
      <c r="AH20" s="6">
        <v>19</v>
      </c>
      <c r="AI20" s="6">
        <v>142.96199999999999</v>
      </c>
      <c r="AJ20" s="5"/>
    </row>
    <row r="21" spans="1:36">
      <c r="A21" s="6">
        <v>20</v>
      </c>
      <c r="B21" s="6">
        <v>46.293999999999997</v>
      </c>
      <c r="C21" s="6"/>
      <c r="D21" s="6">
        <v>20</v>
      </c>
      <c r="E21" s="8">
        <v>62.933</v>
      </c>
      <c r="F21" s="7"/>
      <c r="G21" s="6">
        <v>20</v>
      </c>
      <c r="H21" s="8">
        <v>56.719000000000001</v>
      </c>
      <c r="I21" s="10"/>
      <c r="J21" s="10">
        <v>20</v>
      </c>
      <c r="K21" s="6">
        <v>58.392000000000003</v>
      </c>
      <c r="L21" s="6"/>
      <c r="M21" s="6">
        <v>20</v>
      </c>
      <c r="N21" s="6">
        <v>41.975999999999999</v>
      </c>
      <c r="O21" s="6"/>
      <c r="P21" s="6">
        <v>20</v>
      </c>
      <c r="Q21" s="6">
        <v>34.781999999999996</v>
      </c>
      <c r="R21" s="5"/>
      <c r="S21" s="6">
        <v>20</v>
      </c>
      <c r="T21" s="6">
        <v>75.361999999999995</v>
      </c>
      <c r="U21" s="5"/>
      <c r="V21" s="10">
        <v>20</v>
      </c>
      <c r="W21" s="6">
        <v>66.531999999999996</v>
      </c>
      <c r="X21" s="5"/>
      <c r="Y21" s="6">
        <v>20</v>
      </c>
      <c r="Z21" s="6">
        <v>74.233000000000004</v>
      </c>
      <c r="AA21" s="6"/>
      <c r="AB21" s="6">
        <v>20</v>
      </c>
      <c r="AC21" s="7">
        <v>66.171999999999997</v>
      </c>
      <c r="AD21" s="9"/>
      <c r="AE21" s="6">
        <v>20</v>
      </c>
      <c r="AF21" s="7">
        <v>76.257000000000005</v>
      </c>
      <c r="AG21" s="7"/>
      <c r="AH21" s="6">
        <v>20</v>
      </c>
      <c r="AI21" s="6">
        <v>119.238</v>
      </c>
      <c r="AJ21" s="5"/>
    </row>
    <row r="22" spans="1:36">
      <c r="A22" s="6">
        <v>21</v>
      </c>
      <c r="B22" s="6">
        <v>56.119</v>
      </c>
      <c r="C22" s="6"/>
      <c r="D22" s="6">
        <v>21</v>
      </c>
      <c r="E22" s="8">
        <v>57.603999999999999</v>
      </c>
      <c r="F22" s="7"/>
      <c r="G22" s="6">
        <v>21</v>
      </c>
      <c r="H22" s="8">
        <v>48.508000000000003</v>
      </c>
      <c r="I22" s="10"/>
      <c r="J22" s="10">
        <v>21</v>
      </c>
      <c r="K22" s="6">
        <v>74.191999999999993</v>
      </c>
      <c r="L22" s="6"/>
      <c r="M22" s="6">
        <v>21</v>
      </c>
      <c r="N22" s="6">
        <v>44.787999999999997</v>
      </c>
      <c r="O22" s="6"/>
      <c r="P22" s="6">
        <v>21</v>
      </c>
      <c r="Q22" s="6">
        <v>41.462000000000003</v>
      </c>
      <c r="R22" s="5"/>
      <c r="S22" s="6">
        <v>21</v>
      </c>
      <c r="T22" s="6">
        <v>68.361000000000004</v>
      </c>
      <c r="U22" s="5"/>
      <c r="V22" s="10">
        <v>21</v>
      </c>
      <c r="W22" s="6">
        <v>81.438000000000002</v>
      </c>
      <c r="X22" s="5"/>
      <c r="Y22" s="6">
        <v>21</v>
      </c>
      <c r="Z22" s="6">
        <v>39.764000000000003</v>
      </c>
      <c r="AA22" s="6"/>
      <c r="AB22" s="6">
        <v>21</v>
      </c>
      <c r="AC22" s="7">
        <v>48.540999999999997</v>
      </c>
      <c r="AD22" s="9"/>
      <c r="AE22" s="6">
        <v>21</v>
      </c>
      <c r="AF22" s="7">
        <v>70.894000000000005</v>
      </c>
      <c r="AG22" s="7"/>
      <c r="AH22" s="6">
        <v>21</v>
      </c>
      <c r="AI22" s="6">
        <v>107.652</v>
      </c>
      <c r="AJ22" s="5"/>
    </row>
    <row r="23" spans="1:36">
      <c r="A23" s="6">
        <v>22</v>
      </c>
      <c r="B23" s="6">
        <v>61.191000000000003</v>
      </c>
      <c r="C23" s="6"/>
      <c r="D23" s="6">
        <v>22</v>
      </c>
      <c r="E23" s="8">
        <v>64.828999999999994</v>
      </c>
      <c r="F23" s="7"/>
      <c r="G23" s="6">
        <v>22</v>
      </c>
      <c r="H23" s="8">
        <v>40.792000000000002</v>
      </c>
      <c r="I23" s="10"/>
      <c r="J23" s="10">
        <v>22</v>
      </c>
      <c r="K23" s="6">
        <v>80.707999999999998</v>
      </c>
      <c r="L23" s="6"/>
      <c r="M23" s="6">
        <v>22</v>
      </c>
      <c r="N23" s="6">
        <v>44.936999999999998</v>
      </c>
      <c r="O23" s="6"/>
      <c r="P23" s="6">
        <v>22</v>
      </c>
      <c r="Q23" s="6">
        <v>40.215000000000003</v>
      </c>
      <c r="R23" s="5"/>
      <c r="S23" s="6">
        <v>22</v>
      </c>
      <c r="T23" s="6">
        <v>56.716000000000001</v>
      </c>
      <c r="U23" s="5"/>
      <c r="V23" s="10">
        <v>22</v>
      </c>
      <c r="W23" s="6">
        <v>66.441000000000003</v>
      </c>
      <c r="X23" s="5"/>
      <c r="Y23" s="6">
        <v>22</v>
      </c>
      <c r="Z23" s="6">
        <v>60.363999999999997</v>
      </c>
      <c r="AA23" s="6"/>
      <c r="AB23" s="6">
        <v>22</v>
      </c>
      <c r="AC23" s="7">
        <v>38.726999999999997</v>
      </c>
      <c r="AD23" s="9"/>
      <c r="AE23" s="6">
        <v>22</v>
      </c>
      <c r="AF23" s="7">
        <v>150.29599999999999</v>
      </c>
      <c r="AG23" s="7"/>
      <c r="AH23" s="6">
        <v>22</v>
      </c>
      <c r="AI23" s="6">
        <v>130</v>
      </c>
      <c r="AJ23" s="5"/>
    </row>
    <row r="24" spans="1:36">
      <c r="A24" s="6">
        <v>23</v>
      </c>
      <c r="B24" s="6">
        <v>52.173999999999999</v>
      </c>
      <c r="C24" s="6"/>
      <c r="D24" s="6">
        <v>23</v>
      </c>
      <c r="E24" s="8">
        <v>57.226999999999997</v>
      </c>
      <c r="F24" s="7"/>
      <c r="G24" s="6">
        <v>23</v>
      </c>
      <c r="H24" s="8">
        <v>38.079000000000001</v>
      </c>
      <c r="I24" s="10"/>
      <c r="J24" s="10">
        <v>23</v>
      </c>
      <c r="K24" s="6">
        <v>72.436999999999998</v>
      </c>
      <c r="L24" s="6"/>
      <c r="M24" s="6">
        <v>23</v>
      </c>
      <c r="N24" s="6">
        <v>40.793999999999997</v>
      </c>
      <c r="O24" s="6"/>
      <c r="P24" s="6">
        <v>23</v>
      </c>
      <c r="Q24" s="6">
        <v>39.881</v>
      </c>
      <c r="R24" s="5"/>
      <c r="S24" s="6">
        <v>23</v>
      </c>
      <c r="T24" s="6">
        <v>64.174000000000007</v>
      </c>
      <c r="U24" s="5"/>
      <c r="V24" s="10">
        <v>23</v>
      </c>
      <c r="W24" s="6">
        <v>54.954999999999998</v>
      </c>
      <c r="X24" s="5"/>
      <c r="Y24" s="6">
        <v>23</v>
      </c>
      <c r="Z24" s="6">
        <v>68.427000000000007</v>
      </c>
      <c r="AA24" s="6"/>
      <c r="AB24" s="6">
        <v>23</v>
      </c>
      <c r="AC24" s="7">
        <v>40.353999999999999</v>
      </c>
      <c r="AD24" s="9"/>
      <c r="AE24" s="6">
        <v>23</v>
      </c>
      <c r="AF24" s="7">
        <v>183.571</v>
      </c>
      <c r="AG24" s="7"/>
      <c r="AH24" s="6">
        <v>23</v>
      </c>
      <c r="AI24" s="6">
        <v>113.824</v>
      </c>
      <c r="AJ24" s="5"/>
    </row>
    <row r="25" spans="1:36">
      <c r="A25" s="6">
        <v>24</v>
      </c>
      <c r="B25" s="6">
        <v>40.909999999999997</v>
      </c>
      <c r="C25" s="6"/>
      <c r="D25" s="6">
        <v>24</v>
      </c>
      <c r="E25" s="8">
        <v>51.142000000000003</v>
      </c>
      <c r="F25" s="7"/>
      <c r="G25" s="6">
        <v>24</v>
      </c>
      <c r="H25" s="8">
        <v>38.588000000000001</v>
      </c>
      <c r="I25" s="10"/>
      <c r="J25" s="10">
        <v>24</v>
      </c>
      <c r="K25" s="6">
        <v>73.73</v>
      </c>
      <c r="L25" s="6"/>
      <c r="M25" s="6">
        <v>24</v>
      </c>
      <c r="N25" s="6">
        <v>41.832000000000001</v>
      </c>
      <c r="O25" s="6"/>
      <c r="P25" s="6">
        <v>24</v>
      </c>
      <c r="Q25" s="6">
        <v>41.441000000000003</v>
      </c>
      <c r="R25" s="5"/>
      <c r="S25" s="6">
        <v>24</v>
      </c>
      <c r="T25" s="6">
        <v>70.760000000000005</v>
      </c>
      <c r="U25" s="5"/>
      <c r="V25" s="10">
        <v>24</v>
      </c>
      <c r="W25" s="6">
        <v>82.843999999999994</v>
      </c>
      <c r="X25" s="5"/>
      <c r="Y25" s="6">
        <v>24</v>
      </c>
      <c r="Z25" s="6">
        <v>75.201999999999998</v>
      </c>
      <c r="AA25" s="6"/>
      <c r="AB25" s="6">
        <v>24</v>
      </c>
      <c r="AC25" s="7">
        <v>43.378999999999998</v>
      </c>
      <c r="AD25" s="9"/>
      <c r="AE25" s="6">
        <v>24</v>
      </c>
      <c r="AF25" s="7">
        <v>63.695</v>
      </c>
      <c r="AG25" s="7"/>
      <c r="AH25" s="6">
        <v>24</v>
      </c>
      <c r="AI25" s="6">
        <v>158.45400000000001</v>
      </c>
      <c r="AJ25" s="5"/>
    </row>
    <row r="26" spans="1:36">
      <c r="A26" s="6">
        <v>25</v>
      </c>
      <c r="B26" s="6">
        <v>56.091999999999999</v>
      </c>
      <c r="C26" s="6"/>
      <c r="D26" s="6">
        <v>25</v>
      </c>
      <c r="E26" s="8">
        <v>63.362000000000002</v>
      </c>
      <c r="F26" s="7"/>
      <c r="G26" s="6">
        <v>25</v>
      </c>
      <c r="H26" s="8">
        <v>33.136000000000003</v>
      </c>
      <c r="I26" s="10"/>
      <c r="J26" s="10">
        <v>25</v>
      </c>
      <c r="K26" s="6">
        <v>60.688000000000002</v>
      </c>
      <c r="L26" s="6"/>
      <c r="M26" s="6">
        <v>25</v>
      </c>
      <c r="N26" s="6">
        <v>37.645000000000003</v>
      </c>
      <c r="O26" s="6"/>
      <c r="P26" s="6">
        <v>25</v>
      </c>
      <c r="Q26" s="6">
        <v>53.622</v>
      </c>
      <c r="R26" s="5"/>
      <c r="S26" s="6">
        <v>25</v>
      </c>
      <c r="T26" s="6">
        <v>69.534000000000006</v>
      </c>
      <c r="U26" s="5"/>
      <c r="V26" s="10">
        <v>25</v>
      </c>
      <c r="W26" s="6">
        <v>78.430999999999997</v>
      </c>
      <c r="X26" s="5"/>
      <c r="Y26" s="6">
        <v>25</v>
      </c>
      <c r="Z26" s="6">
        <v>86.13</v>
      </c>
      <c r="AA26" s="6"/>
      <c r="AB26" s="6">
        <v>25</v>
      </c>
      <c r="AC26" s="7">
        <v>45.725999999999999</v>
      </c>
      <c r="AD26" s="9"/>
      <c r="AE26" s="6">
        <v>25</v>
      </c>
      <c r="AF26" s="7">
        <v>95.325999999999993</v>
      </c>
      <c r="AG26" s="7"/>
      <c r="AH26" s="6">
        <v>25</v>
      </c>
      <c r="AI26" s="6">
        <v>146.54300000000001</v>
      </c>
      <c r="AJ26" s="5"/>
    </row>
    <row r="27" spans="1:36">
      <c r="A27" s="6">
        <v>26</v>
      </c>
      <c r="B27" s="6">
        <v>59.93</v>
      </c>
      <c r="C27" s="6"/>
      <c r="D27" s="6">
        <v>26</v>
      </c>
      <c r="E27" s="8">
        <v>59.56</v>
      </c>
      <c r="F27" s="7"/>
      <c r="G27" s="6">
        <v>26</v>
      </c>
      <c r="H27" s="8">
        <v>50.01</v>
      </c>
      <c r="I27" s="10"/>
      <c r="J27" s="10">
        <v>26</v>
      </c>
      <c r="K27" s="6">
        <v>74.625</v>
      </c>
      <c r="L27" s="6"/>
      <c r="M27" s="6">
        <v>26</v>
      </c>
      <c r="N27" s="6">
        <v>41.213999999999999</v>
      </c>
      <c r="O27" s="6"/>
      <c r="P27" s="6">
        <v>26</v>
      </c>
      <c r="Q27" s="6">
        <v>33.659999999999997</v>
      </c>
      <c r="R27" s="5"/>
      <c r="S27" s="6">
        <v>26</v>
      </c>
      <c r="T27" s="6">
        <v>65.168999999999997</v>
      </c>
      <c r="U27" s="5"/>
      <c r="V27" s="10">
        <v>26</v>
      </c>
      <c r="W27" s="6">
        <v>62.088999999999999</v>
      </c>
      <c r="X27" s="5"/>
      <c r="Y27" s="6">
        <v>26</v>
      </c>
      <c r="Z27" s="6">
        <v>110.76300000000001</v>
      </c>
      <c r="AA27" s="6"/>
      <c r="AB27" s="6">
        <v>26</v>
      </c>
      <c r="AC27" s="7">
        <v>46.982999999999997</v>
      </c>
      <c r="AD27" s="9"/>
      <c r="AE27" s="6">
        <v>26</v>
      </c>
      <c r="AF27" s="7">
        <v>97.762</v>
      </c>
      <c r="AG27" s="7"/>
      <c r="AH27" s="6">
        <v>26</v>
      </c>
      <c r="AI27" s="6">
        <v>158.08699999999999</v>
      </c>
      <c r="AJ27" s="5"/>
    </row>
    <row r="28" spans="1:36">
      <c r="A28" s="6">
        <v>27</v>
      </c>
      <c r="B28" s="6">
        <v>79.906999999999996</v>
      </c>
      <c r="C28" s="6"/>
      <c r="D28" s="6">
        <v>27</v>
      </c>
      <c r="E28" s="8">
        <v>45.395000000000003</v>
      </c>
      <c r="F28" s="7"/>
      <c r="G28" s="6">
        <v>27</v>
      </c>
      <c r="H28" s="8">
        <v>49</v>
      </c>
      <c r="I28" s="10"/>
      <c r="J28" s="10">
        <v>27</v>
      </c>
      <c r="K28" s="6">
        <v>60.456000000000003</v>
      </c>
      <c r="L28" s="6"/>
      <c r="M28" s="6">
        <v>27</v>
      </c>
      <c r="N28" s="6">
        <v>38.151000000000003</v>
      </c>
      <c r="O28" s="6"/>
      <c r="P28" s="6">
        <v>27</v>
      </c>
      <c r="Q28" s="6">
        <v>49.152999999999999</v>
      </c>
      <c r="R28" s="5"/>
      <c r="S28" s="6">
        <v>27</v>
      </c>
      <c r="T28" s="6">
        <v>60.564</v>
      </c>
      <c r="U28" s="5"/>
      <c r="V28" s="10">
        <v>27</v>
      </c>
      <c r="W28" s="6">
        <v>48.241</v>
      </c>
      <c r="X28" s="5"/>
      <c r="Y28" s="6">
        <v>27</v>
      </c>
      <c r="Z28" s="6">
        <v>119.157</v>
      </c>
      <c r="AA28" s="6"/>
      <c r="AB28" s="6">
        <v>27</v>
      </c>
      <c r="AC28" s="7">
        <v>48.292000000000002</v>
      </c>
      <c r="AD28" s="9"/>
      <c r="AE28" s="6">
        <v>27</v>
      </c>
      <c r="AF28" s="7">
        <v>61.622999999999998</v>
      </c>
      <c r="AG28" s="7"/>
      <c r="AH28" s="6">
        <v>27</v>
      </c>
      <c r="AI28" s="6">
        <v>160.994</v>
      </c>
      <c r="AJ28" s="5"/>
    </row>
    <row r="29" spans="1:36">
      <c r="A29" s="6">
        <v>28</v>
      </c>
      <c r="B29" s="6">
        <v>59.094000000000001</v>
      </c>
      <c r="C29" s="6"/>
      <c r="D29" s="6">
        <v>28</v>
      </c>
      <c r="E29" s="8">
        <v>31.972999999999999</v>
      </c>
      <c r="F29" s="7"/>
      <c r="G29" s="6">
        <v>28</v>
      </c>
      <c r="H29" s="8">
        <v>31.905999999999999</v>
      </c>
      <c r="I29" s="10"/>
      <c r="J29" s="10">
        <v>28</v>
      </c>
      <c r="K29" s="6">
        <v>55.061</v>
      </c>
      <c r="L29" s="6"/>
      <c r="M29" s="6">
        <v>28</v>
      </c>
      <c r="N29" s="6">
        <v>45.095999999999997</v>
      </c>
      <c r="O29" s="6"/>
      <c r="P29" s="6">
        <v>28</v>
      </c>
      <c r="Q29" s="6">
        <v>42.798000000000002</v>
      </c>
      <c r="R29" s="5"/>
      <c r="S29" s="6">
        <v>28</v>
      </c>
      <c r="T29" s="6">
        <v>85.662000000000006</v>
      </c>
      <c r="U29" s="5"/>
      <c r="V29" s="10">
        <v>28</v>
      </c>
      <c r="W29" s="6">
        <v>89.8</v>
      </c>
      <c r="X29" s="5"/>
      <c r="Y29" s="6">
        <v>28</v>
      </c>
      <c r="Z29" s="6">
        <v>90.284000000000006</v>
      </c>
      <c r="AA29" s="6"/>
      <c r="AB29" s="6">
        <v>28</v>
      </c>
      <c r="AC29" s="7">
        <v>53.954000000000001</v>
      </c>
      <c r="AD29" s="9"/>
      <c r="AE29" s="6">
        <v>28</v>
      </c>
      <c r="AF29" s="7">
        <v>85.742999999999995</v>
      </c>
      <c r="AG29" s="7"/>
      <c r="AH29" s="6">
        <v>28</v>
      </c>
      <c r="AI29" s="6">
        <v>152.23099999999999</v>
      </c>
      <c r="AJ29" s="5"/>
    </row>
    <row r="30" spans="1:36">
      <c r="A30" s="6">
        <v>29</v>
      </c>
      <c r="B30" s="6">
        <v>56.19</v>
      </c>
      <c r="C30" s="6"/>
      <c r="D30" s="6">
        <v>29</v>
      </c>
      <c r="E30" s="8">
        <v>51.133000000000003</v>
      </c>
      <c r="F30" s="7"/>
      <c r="G30" s="6">
        <v>29</v>
      </c>
      <c r="H30" s="8">
        <v>28.46</v>
      </c>
      <c r="I30" s="10"/>
      <c r="J30" s="10">
        <v>29</v>
      </c>
      <c r="K30" s="6">
        <v>52.747999999999998</v>
      </c>
      <c r="L30" s="6"/>
      <c r="M30" s="6">
        <v>29</v>
      </c>
      <c r="N30" s="6">
        <v>52.561999999999998</v>
      </c>
      <c r="O30" s="6"/>
      <c r="P30" s="6">
        <v>29</v>
      </c>
      <c r="Q30" s="6">
        <v>39.316000000000003</v>
      </c>
      <c r="R30" s="5"/>
      <c r="S30" s="6">
        <v>29</v>
      </c>
      <c r="T30" s="6">
        <v>59.365000000000002</v>
      </c>
      <c r="U30" s="5"/>
      <c r="V30" s="10">
        <v>29</v>
      </c>
      <c r="W30" s="6">
        <v>56.466999999999999</v>
      </c>
      <c r="X30" s="5"/>
      <c r="Y30" s="6">
        <v>29</v>
      </c>
      <c r="Z30" s="6">
        <v>78.977000000000004</v>
      </c>
      <c r="AA30" s="6"/>
      <c r="AB30" s="6">
        <v>29</v>
      </c>
      <c r="AC30" s="7">
        <v>53.954000000000001</v>
      </c>
      <c r="AD30" s="9"/>
      <c r="AE30" s="6">
        <v>29</v>
      </c>
      <c r="AF30" s="7">
        <v>80.23</v>
      </c>
      <c r="AG30" s="7"/>
      <c r="AH30" s="6">
        <v>29</v>
      </c>
      <c r="AI30" s="6">
        <v>172.048</v>
      </c>
      <c r="AJ30" s="5"/>
    </row>
    <row r="31" spans="1:36">
      <c r="A31" s="6">
        <v>30</v>
      </c>
      <c r="B31" s="6">
        <v>59.23</v>
      </c>
      <c r="C31" s="6"/>
      <c r="D31" s="6">
        <v>30</v>
      </c>
      <c r="E31" s="8">
        <v>56.901000000000003</v>
      </c>
      <c r="F31" s="7"/>
      <c r="G31" s="6">
        <v>30</v>
      </c>
      <c r="H31" s="8">
        <v>32.061999999999998</v>
      </c>
      <c r="I31" s="10"/>
      <c r="J31" s="10">
        <v>30</v>
      </c>
      <c r="K31" s="6">
        <v>71.063999999999993</v>
      </c>
      <c r="L31" s="6"/>
      <c r="M31" s="6">
        <v>30</v>
      </c>
      <c r="N31" s="6">
        <v>45.456000000000003</v>
      </c>
      <c r="O31" s="6"/>
      <c r="P31" s="6">
        <v>30</v>
      </c>
      <c r="Q31" s="6">
        <v>49.911000000000001</v>
      </c>
      <c r="R31" s="5"/>
      <c r="S31" s="6">
        <v>30</v>
      </c>
      <c r="T31" s="6">
        <v>82.78</v>
      </c>
      <c r="U31" s="5"/>
      <c r="V31" s="10">
        <v>30</v>
      </c>
      <c r="W31" s="6">
        <v>45.767000000000003</v>
      </c>
      <c r="X31" s="5"/>
      <c r="Y31" s="6">
        <v>30</v>
      </c>
      <c r="Z31" s="6">
        <v>75.965999999999994</v>
      </c>
      <c r="AA31" s="6"/>
      <c r="AB31" s="6">
        <v>30</v>
      </c>
      <c r="AC31" s="7">
        <v>56.997999999999998</v>
      </c>
      <c r="AD31" s="9"/>
      <c r="AE31" s="6">
        <v>30</v>
      </c>
      <c r="AF31" s="7">
        <v>60.393000000000001</v>
      </c>
      <c r="AG31" s="7"/>
      <c r="AH31" s="6">
        <v>30</v>
      </c>
      <c r="AI31" s="6">
        <v>152.916</v>
      </c>
      <c r="AJ31" s="5"/>
    </row>
    <row r="32" spans="1:36">
      <c r="A32" s="6">
        <v>31</v>
      </c>
      <c r="B32" s="6">
        <v>70.396000000000001</v>
      </c>
      <c r="C32" s="6"/>
      <c r="D32" s="6">
        <v>31</v>
      </c>
      <c r="E32" s="8">
        <v>53.963999999999999</v>
      </c>
      <c r="F32" s="7"/>
      <c r="G32" s="6">
        <v>31</v>
      </c>
      <c r="H32" s="8">
        <v>34.058999999999997</v>
      </c>
      <c r="I32" s="10"/>
      <c r="J32" s="10">
        <v>31</v>
      </c>
      <c r="K32" s="6">
        <v>70.210999999999999</v>
      </c>
      <c r="L32" s="6"/>
      <c r="M32" s="6">
        <v>31</v>
      </c>
      <c r="N32" s="6">
        <v>40.793999999999997</v>
      </c>
      <c r="O32" s="6"/>
      <c r="P32" s="6">
        <v>31</v>
      </c>
      <c r="Q32" s="6">
        <v>40.103999999999999</v>
      </c>
      <c r="R32" s="5"/>
      <c r="S32" s="6">
        <v>31</v>
      </c>
      <c r="T32" s="6">
        <v>78.650999999999996</v>
      </c>
      <c r="U32" s="5"/>
      <c r="V32" s="10">
        <v>31</v>
      </c>
      <c r="W32" s="6">
        <v>34.448</v>
      </c>
      <c r="X32" s="5"/>
      <c r="Y32" s="6">
        <v>31</v>
      </c>
      <c r="Z32" s="6">
        <v>71.296999999999997</v>
      </c>
      <c r="AA32" s="6"/>
      <c r="AB32" s="6">
        <v>31</v>
      </c>
      <c r="AC32" s="7">
        <v>58.564</v>
      </c>
      <c r="AD32" s="9"/>
      <c r="AE32" s="6">
        <v>31</v>
      </c>
      <c r="AF32" s="7">
        <v>153.36799999999999</v>
      </c>
      <c r="AG32" s="7"/>
      <c r="AH32" s="6">
        <v>31</v>
      </c>
      <c r="AI32" s="6">
        <v>175.28899999999999</v>
      </c>
      <c r="AJ32" s="5"/>
    </row>
    <row r="33" spans="1:36">
      <c r="A33" s="6">
        <v>32</v>
      </c>
      <c r="B33" s="6">
        <v>58.408999999999999</v>
      </c>
      <c r="C33" s="6"/>
      <c r="D33" s="6">
        <v>32</v>
      </c>
      <c r="E33" s="8">
        <v>69.295000000000002</v>
      </c>
      <c r="F33" s="7"/>
      <c r="G33" s="6">
        <v>32</v>
      </c>
      <c r="H33" s="8">
        <v>27.459</v>
      </c>
      <c r="I33" s="10"/>
      <c r="J33" s="10">
        <v>32</v>
      </c>
      <c r="K33" s="6">
        <v>60.189</v>
      </c>
      <c r="L33" s="6"/>
      <c r="M33" s="6">
        <v>32</v>
      </c>
      <c r="N33" s="6">
        <v>52.292999999999999</v>
      </c>
      <c r="O33" s="6"/>
      <c r="P33" s="6">
        <v>32</v>
      </c>
      <c r="Q33" s="6">
        <v>56.872999999999998</v>
      </c>
      <c r="R33" s="5"/>
      <c r="S33" s="6">
        <v>32</v>
      </c>
      <c r="T33" s="6">
        <v>65.546000000000006</v>
      </c>
      <c r="U33" s="5"/>
      <c r="V33" s="10">
        <v>32</v>
      </c>
      <c r="W33" s="6">
        <v>37.420999999999999</v>
      </c>
      <c r="X33" s="5"/>
      <c r="Y33" s="6">
        <v>32</v>
      </c>
      <c r="Z33" s="6">
        <v>72.298000000000002</v>
      </c>
      <c r="AA33" s="6"/>
      <c r="AB33" s="6">
        <v>32</v>
      </c>
      <c r="AC33" s="7">
        <v>64.197999999999993</v>
      </c>
      <c r="AD33" s="9"/>
      <c r="AE33" s="6">
        <v>32</v>
      </c>
      <c r="AF33" s="7">
        <v>134.58699999999999</v>
      </c>
      <c r="AG33" s="7"/>
      <c r="AH33" s="6">
        <v>32</v>
      </c>
      <c r="AI33" s="6">
        <v>158.155</v>
      </c>
      <c r="AJ33" s="5"/>
    </row>
    <row r="34" spans="1:36">
      <c r="A34" s="6">
        <v>33</v>
      </c>
      <c r="B34" s="6">
        <v>55.615000000000002</v>
      </c>
      <c r="C34" s="6"/>
      <c r="D34" s="6">
        <v>33</v>
      </c>
      <c r="E34" s="8">
        <v>56.119</v>
      </c>
      <c r="F34" s="7"/>
      <c r="G34" s="6">
        <v>33</v>
      </c>
      <c r="H34" s="8">
        <v>23.195</v>
      </c>
      <c r="I34" s="10"/>
      <c r="J34" s="10">
        <v>33</v>
      </c>
      <c r="K34" s="6">
        <v>55.93</v>
      </c>
      <c r="L34" s="6"/>
      <c r="M34" s="6">
        <v>33</v>
      </c>
      <c r="N34" s="6">
        <v>59.670999999999999</v>
      </c>
      <c r="O34" s="6"/>
      <c r="P34" s="6">
        <v>33</v>
      </c>
      <c r="Q34" s="6">
        <v>44.113999999999997</v>
      </c>
      <c r="R34" s="5"/>
      <c r="S34" s="6">
        <v>33</v>
      </c>
      <c r="T34" s="6">
        <v>85.385999999999996</v>
      </c>
      <c r="U34" s="5"/>
      <c r="V34" s="10">
        <v>33</v>
      </c>
      <c r="W34" s="6">
        <v>48.613999999999997</v>
      </c>
      <c r="X34" s="5"/>
      <c r="Y34" s="6">
        <v>33</v>
      </c>
      <c r="Z34" s="6">
        <v>43.296999999999997</v>
      </c>
      <c r="AA34" s="6"/>
      <c r="AB34" s="6">
        <v>33</v>
      </c>
      <c r="AC34" s="7">
        <v>73.620999999999995</v>
      </c>
      <c r="AD34" s="9"/>
      <c r="AE34" s="6">
        <v>33</v>
      </c>
      <c r="AF34" s="7">
        <v>114.735</v>
      </c>
      <c r="AG34" s="7"/>
      <c r="AH34" s="6">
        <v>33</v>
      </c>
      <c r="AI34" s="6">
        <v>164.029</v>
      </c>
      <c r="AJ34" s="5"/>
    </row>
    <row r="35" spans="1:36">
      <c r="A35" s="6">
        <v>34</v>
      </c>
      <c r="B35" s="6">
        <v>65.384</v>
      </c>
      <c r="C35" s="6"/>
      <c r="D35" s="6">
        <v>34</v>
      </c>
      <c r="E35" s="8">
        <v>65.957999999999998</v>
      </c>
      <c r="F35" s="7"/>
      <c r="G35" s="6">
        <v>34</v>
      </c>
      <c r="H35" s="8">
        <v>36.014000000000003</v>
      </c>
      <c r="I35" s="10"/>
      <c r="J35" s="10">
        <v>34</v>
      </c>
      <c r="K35" s="6">
        <v>75.801000000000002</v>
      </c>
      <c r="L35" s="6"/>
      <c r="M35" s="6">
        <v>34</v>
      </c>
      <c r="N35" s="6">
        <v>59.034999999999997</v>
      </c>
      <c r="O35" s="6"/>
      <c r="P35" s="6">
        <v>34</v>
      </c>
      <c r="Q35" s="6">
        <v>52.747999999999998</v>
      </c>
      <c r="R35" s="5"/>
      <c r="S35" s="6">
        <v>34</v>
      </c>
      <c r="T35" s="6">
        <v>85.697000000000003</v>
      </c>
      <c r="U35" s="5"/>
      <c r="V35" s="10">
        <v>34</v>
      </c>
      <c r="W35" s="6">
        <v>54.564</v>
      </c>
      <c r="X35" s="5"/>
      <c r="Y35" s="6">
        <v>34</v>
      </c>
      <c r="Z35" s="6">
        <v>47.92</v>
      </c>
      <c r="AA35" s="6"/>
      <c r="AB35" s="6">
        <v>34</v>
      </c>
      <c r="AC35" s="7">
        <v>73.73</v>
      </c>
      <c r="AD35" s="9"/>
      <c r="AE35" s="6">
        <v>34</v>
      </c>
      <c r="AF35" s="7">
        <v>99.251999999999995</v>
      </c>
      <c r="AG35" s="7"/>
      <c r="AH35" s="6">
        <v>34</v>
      </c>
      <c r="AI35" s="6">
        <v>157.88399999999999</v>
      </c>
      <c r="AJ35" s="5"/>
    </row>
    <row r="36" spans="1:36">
      <c r="A36" s="6">
        <v>35</v>
      </c>
      <c r="B36" s="6">
        <v>63.765999999999998</v>
      </c>
      <c r="C36" s="6"/>
      <c r="D36" s="6">
        <v>35</v>
      </c>
      <c r="E36" s="8">
        <v>68.331000000000003</v>
      </c>
      <c r="F36" s="7"/>
      <c r="G36" s="6">
        <v>35</v>
      </c>
      <c r="H36" s="8">
        <v>33.015000000000001</v>
      </c>
      <c r="I36" s="10"/>
      <c r="J36" s="10">
        <v>35</v>
      </c>
      <c r="K36" s="6">
        <v>74.218999999999994</v>
      </c>
      <c r="L36" s="6"/>
      <c r="M36" s="6">
        <v>35</v>
      </c>
      <c r="N36" s="6">
        <v>40.552999999999997</v>
      </c>
      <c r="O36" s="6"/>
      <c r="P36" s="6">
        <v>35</v>
      </c>
      <c r="Q36" s="6">
        <v>57.405000000000001</v>
      </c>
      <c r="R36" s="5"/>
      <c r="S36" s="6">
        <v>35</v>
      </c>
      <c r="T36" s="6">
        <v>62.805</v>
      </c>
      <c r="U36" s="5"/>
      <c r="V36" s="10">
        <v>35</v>
      </c>
      <c r="W36" s="6">
        <v>49.561</v>
      </c>
      <c r="X36" s="5"/>
      <c r="Y36" s="6">
        <v>35</v>
      </c>
      <c r="Z36" s="6">
        <v>49.624000000000002</v>
      </c>
      <c r="AA36" s="6"/>
      <c r="AB36" s="6">
        <v>35</v>
      </c>
      <c r="AC36" s="7">
        <v>57.033999999999999</v>
      </c>
      <c r="AD36" s="9"/>
      <c r="AE36" s="6">
        <v>35</v>
      </c>
      <c r="AF36" s="7">
        <v>109.774</v>
      </c>
      <c r="AG36" s="7"/>
      <c r="AH36" s="6">
        <v>35</v>
      </c>
      <c r="AI36" s="6">
        <v>159.90299999999999</v>
      </c>
      <c r="AJ36" s="5"/>
    </row>
    <row r="37" spans="1:36">
      <c r="A37" s="6">
        <v>36</v>
      </c>
      <c r="B37" s="6">
        <v>85.120999999999995</v>
      </c>
      <c r="C37" s="6"/>
      <c r="D37" s="6">
        <v>36</v>
      </c>
      <c r="E37" s="8">
        <v>66.096000000000004</v>
      </c>
      <c r="F37" s="7"/>
      <c r="G37" s="6">
        <v>36</v>
      </c>
      <c r="H37" s="8">
        <v>25.178999999999998</v>
      </c>
      <c r="I37" s="10"/>
      <c r="J37" s="10">
        <v>36</v>
      </c>
      <c r="K37" s="6">
        <v>68.087999999999994</v>
      </c>
      <c r="L37" s="6"/>
      <c r="M37" s="6">
        <v>36</v>
      </c>
      <c r="N37" s="6">
        <v>41.554000000000002</v>
      </c>
      <c r="O37" s="6"/>
      <c r="P37" s="6">
        <v>36</v>
      </c>
      <c r="Q37" s="6">
        <v>40.459000000000003</v>
      </c>
      <c r="R37" s="5"/>
      <c r="S37" s="6">
        <v>36</v>
      </c>
      <c r="T37" s="6">
        <v>80.263999999999996</v>
      </c>
      <c r="U37" s="5"/>
      <c r="V37" s="10">
        <v>36</v>
      </c>
      <c r="W37" s="6">
        <v>44.783000000000001</v>
      </c>
      <c r="X37" s="5"/>
      <c r="Y37" s="6">
        <v>36</v>
      </c>
      <c r="Z37" s="6">
        <v>53.372</v>
      </c>
      <c r="AA37" s="6"/>
      <c r="AB37" s="6">
        <v>36</v>
      </c>
      <c r="AC37" s="7">
        <v>80.733000000000004</v>
      </c>
      <c r="AD37" s="9"/>
      <c r="AE37" s="6">
        <v>36</v>
      </c>
      <c r="AF37" s="7">
        <v>89.337999999999994</v>
      </c>
      <c r="AG37" s="7"/>
      <c r="AH37" s="6">
        <v>36</v>
      </c>
      <c r="AI37" s="6">
        <v>151.27099999999999</v>
      </c>
      <c r="AJ37" s="5"/>
    </row>
    <row r="38" spans="1:36">
      <c r="A38" s="6">
        <v>37</v>
      </c>
      <c r="B38" s="6">
        <v>31.972999999999999</v>
      </c>
      <c r="C38" s="6"/>
      <c r="D38" s="6">
        <v>37</v>
      </c>
      <c r="E38" s="8">
        <v>76.474000000000004</v>
      </c>
      <c r="F38" s="7"/>
      <c r="G38" s="6">
        <v>37</v>
      </c>
      <c r="H38" s="8">
        <v>27.074000000000002</v>
      </c>
      <c r="I38" s="10"/>
      <c r="J38" s="10">
        <v>37</v>
      </c>
      <c r="K38" s="6">
        <v>82.602999999999994</v>
      </c>
      <c r="L38" s="6"/>
      <c r="M38" s="6">
        <v>37</v>
      </c>
      <c r="N38" s="6">
        <v>47.499000000000002</v>
      </c>
      <c r="O38" s="6"/>
      <c r="P38" s="6">
        <v>37</v>
      </c>
      <c r="Q38" s="6">
        <v>43.192999999999998</v>
      </c>
      <c r="R38" s="5"/>
      <c r="S38" s="6">
        <v>37</v>
      </c>
      <c r="T38" s="6">
        <v>62.234000000000002</v>
      </c>
      <c r="U38" s="5"/>
      <c r="V38" s="10">
        <v>37</v>
      </c>
      <c r="W38" s="6">
        <v>35.298999999999999</v>
      </c>
      <c r="X38" s="5"/>
      <c r="Y38" s="6">
        <v>37</v>
      </c>
      <c r="Z38" s="6">
        <v>54.07</v>
      </c>
      <c r="AA38" s="6"/>
      <c r="AB38" s="6">
        <v>37</v>
      </c>
      <c r="AC38" s="7">
        <v>66.384</v>
      </c>
      <c r="AD38" s="9"/>
      <c r="AE38" s="6">
        <v>37</v>
      </c>
      <c r="AF38" s="7">
        <v>103.51600000000001</v>
      </c>
      <c r="AG38" s="7"/>
      <c r="AH38" s="6">
        <v>37</v>
      </c>
      <c r="AI38" s="6">
        <v>126.06399999999999</v>
      </c>
      <c r="AJ38" s="5"/>
    </row>
    <row r="39" spans="1:36">
      <c r="A39" s="6">
        <v>38</v>
      </c>
      <c r="B39" s="6">
        <v>93.198999999999998</v>
      </c>
      <c r="C39" s="6"/>
      <c r="D39" s="6">
        <v>38</v>
      </c>
      <c r="E39" s="8">
        <v>46.994</v>
      </c>
      <c r="F39" s="7"/>
      <c r="G39" s="6">
        <v>38</v>
      </c>
      <c r="H39" s="8">
        <v>34.524999999999999</v>
      </c>
      <c r="I39" s="10"/>
      <c r="J39" s="10">
        <v>38</v>
      </c>
      <c r="K39" s="6">
        <v>82.578999999999994</v>
      </c>
      <c r="L39" s="6"/>
      <c r="M39" s="6">
        <v>38</v>
      </c>
      <c r="N39" s="6">
        <v>42.996000000000002</v>
      </c>
      <c r="O39" s="6"/>
      <c r="P39" s="6">
        <v>38</v>
      </c>
      <c r="Q39" s="6">
        <v>50.869</v>
      </c>
      <c r="R39" s="5"/>
      <c r="S39" s="6">
        <v>38</v>
      </c>
      <c r="T39" s="6">
        <v>74.522999999999996</v>
      </c>
      <c r="U39" s="5"/>
      <c r="V39" s="10">
        <v>38</v>
      </c>
      <c r="W39" s="6">
        <v>56.542000000000002</v>
      </c>
      <c r="X39" s="5"/>
      <c r="Y39" s="6">
        <v>38</v>
      </c>
      <c r="Z39" s="6">
        <v>65.83</v>
      </c>
      <c r="AA39" s="6"/>
      <c r="AB39" s="6">
        <v>38</v>
      </c>
      <c r="AC39" s="7">
        <v>79.325999999999993</v>
      </c>
      <c r="AD39" s="9"/>
      <c r="AE39" s="6">
        <v>38</v>
      </c>
      <c r="AF39" s="7">
        <v>95.516000000000005</v>
      </c>
      <c r="AG39" s="7"/>
      <c r="AH39" s="6">
        <v>38</v>
      </c>
      <c r="AI39" s="6">
        <v>110.502</v>
      </c>
      <c r="AJ39" s="5"/>
    </row>
    <row r="40" spans="1:36">
      <c r="A40" s="6">
        <v>39</v>
      </c>
      <c r="B40" s="6">
        <v>47.505000000000003</v>
      </c>
      <c r="C40" s="6"/>
      <c r="D40" s="6">
        <v>39</v>
      </c>
      <c r="E40" s="8">
        <v>66.239999999999995</v>
      </c>
      <c r="F40" s="7"/>
      <c r="G40" s="6">
        <v>39</v>
      </c>
      <c r="H40" s="8">
        <v>36.222000000000001</v>
      </c>
      <c r="I40" s="10"/>
      <c r="J40" s="10">
        <v>39</v>
      </c>
      <c r="K40" s="6">
        <v>92.37</v>
      </c>
      <c r="L40" s="6"/>
      <c r="M40" s="6">
        <v>39</v>
      </c>
      <c r="N40" s="6">
        <v>60.249000000000002</v>
      </c>
      <c r="O40" s="6"/>
      <c r="P40" s="6">
        <v>39</v>
      </c>
      <c r="Q40" s="6">
        <v>54.07</v>
      </c>
      <c r="R40" s="5"/>
      <c r="S40" s="6">
        <v>39</v>
      </c>
      <c r="T40" s="6">
        <v>78.882000000000005</v>
      </c>
      <c r="U40" s="5"/>
      <c r="V40" s="10">
        <v>39</v>
      </c>
      <c r="W40" s="6">
        <v>66.602000000000004</v>
      </c>
      <c r="X40" s="5"/>
      <c r="Y40" s="6">
        <v>39</v>
      </c>
      <c r="Z40" s="6">
        <v>49.298999999999999</v>
      </c>
      <c r="AA40" s="6"/>
      <c r="AB40" s="6">
        <v>39</v>
      </c>
      <c r="AC40" s="7">
        <v>66.656000000000006</v>
      </c>
      <c r="AD40" s="9"/>
      <c r="AE40" s="6">
        <v>39</v>
      </c>
      <c r="AF40" s="7">
        <v>84.242000000000004</v>
      </c>
      <c r="AG40" s="7"/>
      <c r="AH40" s="6">
        <v>39</v>
      </c>
      <c r="AI40" s="6">
        <v>157.04400000000001</v>
      </c>
      <c r="AJ40" s="5"/>
    </row>
    <row r="41" spans="1:36">
      <c r="A41" s="6">
        <v>40</v>
      </c>
      <c r="B41" s="6">
        <v>73.299000000000007</v>
      </c>
      <c r="C41" s="6"/>
      <c r="D41" s="6">
        <v>40</v>
      </c>
      <c r="E41" s="8">
        <v>50.17</v>
      </c>
      <c r="F41" s="7"/>
      <c r="G41" s="6">
        <v>40</v>
      </c>
      <c r="H41" s="8">
        <v>45.88</v>
      </c>
      <c r="I41" s="10"/>
      <c r="J41" s="10">
        <v>40</v>
      </c>
      <c r="K41" s="6">
        <v>73.947999999999993</v>
      </c>
      <c r="L41" s="6"/>
      <c r="M41" s="6">
        <v>40</v>
      </c>
      <c r="N41" s="6">
        <v>53.826000000000001</v>
      </c>
      <c r="O41" s="6"/>
      <c r="P41" s="6">
        <v>40</v>
      </c>
      <c r="Q41" s="6">
        <v>58.834000000000003</v>
      </c>
      <c r="R41" s="5"/>
      <c r="S41" s="6">
        <v>40</v>
      </c>
      <c r="T41" s="6">
        <v>131.03800000000001</v>
      </c>
      <c r="U41" s="5"/>
      <c r="V41" s="10">
        <v>40</v>
      </c>
      <c r="W41" s="6">
        <v>65.507000000000005</v>
      </c>
      <c r="X41" s="5"/>
      <c r="Y41" s="6">
        <v>40</v>
      </c>
      <c r="Z41" s="6">
        <v>51.427999999999997</v>
      </c>
      <c r="AA41" s="6"/>
      <c r="AB41" s="6">
        <v>40</v>
      </c>
      <c r="AC41" s="7">
        <v>145.37299999999999</v>
      </c>
      <c r="AD41" s="9"/>
      <c r="AE41" s="6">
        <v>40</v>
      </c>
      <c r="AF41" s="7">
        <v>53.991999999999997</v>
      </c>
      <c r="AG41" s="7"/>
      <c r="AH41" s="6">
        <v>40</v>
      </c>
      <c r="AI41" s="6">
        <v>105.404</v>
      </c>
      <c r="AJ41" s="5"/>
    </row>
    <row r="42" spans="1:36">
      <c r="A42" s="6">
        <v>41</v>
      </c>
      <c r="B42" s="6">
        <v>36.988</v>
      </c>
      <c r="C42" s="6"/>
      <c r="D42" s="6">
        <v>41</v>
      </c>
      <c r="E42" s="8">
        <v>73.947999999999993</v>
      </c>
      <c r="F42" s="7"/>
      <c r="G42" s="6">
        <v>41</v>
      </c>
      <c r="H42" s="8">
        <v>43.012</v>
      </c>
      <c r="I42" s="10"/>
      <c r="J42" s="10">
        <v>41</v>
      </c>
      <c r="K42" s="6">
        <v>74.301000000000002</v>
      </c>
      <c r="L42" s="6"/>
      <c r="M42" s="6">
        <v>41</v>
      </c>
      <c r="N42" s="6">
        <v>30.285</v>
      </c>
      <c r="O42" s="6"/>
      <c r="P42" s="6">
        <v>41</v>
      </c>
      <c r="Q42" s="6">
        <v>49.152999999999999</v>
      </c>
      <c r="R42" s="5"/>
      <c r="S42" s="6">
        <v>41</v>
      </c>
      <c r="T42" s="6">
        <v>70.218000000000004</v>
      </c>
      <c r="U42" s="5"/>
      <c r="V42" s="10">
        <v>41</v>
      </c>
      <c r="W42" s="6">
        <v>82.242999999999995</v>
      </c>
      <c r="X42" s="5"/>
      <c r="Y42" s="6">
        <v>41</v>
      </c>
      <c r="Z42" s="6">
        <v>49.026000000000003</v>
      </c>
      <c r="AA42" s="6"/>
      <c r="AB42" s="6">
        <v>41</v>
      </c>
      <c r="AC42" s="7">
        <v>77.867999999999995</v>
      </c>
      <c r="AD42" s="9"/>
      <c r="AE42" s="6">
        <v>41</v>
      </c>
      <c r="AF42" s="7">
        <v>73.620999999999995</v>
      </c>
      <c r="AG42" s="7"/>
      <c r="AH42" s="6">
        <v>41</v>
      </c>
      <c r="AI42" s="6">
        <v>145.93199999999999</v>
      </c>
      <c r="AJ42" s="5"/>
    </row>
    <row r="43" spans="1:36">
      <c r="A43" s="6">
        <v>42</v>
      </c>
      <c r="B43" s="6">
        <v>58.676000000000002</v>
      </c>
      <c r="C43" s="6"/>
      <c r="D43" s="6">
        <v>42</v>
      </c>
      <c r="E43" s="8">
        <v>48.789000000000001</v>
      </c>
      <c r="F43" s="7"/>
      <c r="G43" s="6">
        <v>42</v>
      </c>
      <c r="H43" s="8">
        <v>55.457999999999998</v>
      </c>
      <c r="I43" s="10"/>
      <c r="J43" s="10">
        <v>42</v>
      </c>
      <c r="K43" s="6">
        <v>56.180999999999997</v>
      </c>
      <c r="L43" s="6"/>
      <c r="M43" s="6">
        <v>42</v>
      </c>
      <c r="N43" s="6">
        <v>46.201999999999998</v>
      </c>
      <c r="O43" s="6"/>
      <c r="P43" s="6">
        <v>42</v>
      </c>
      <c r="Q43" s="6">
        <v>56.652000000000001</v>
      </c>
      <c r="R43" s="5"/>
      <c r="S43" s="6">
        <v>42</v>
      </c>
      <c r="T43" s="6">
        <v>84.7</v>
      </c>
      <c r="U43" s="5"/>
      <c r="V43" s="10">
        <v>42</v>
      </c>
      <c r="W43" s="6">
        <v>75.221000000000004</v>
      </c>
      <c r="X43" s="5"/>
      <c r="Y43" s="6">
        <v>42</v>
      </c>
      <c r="Z43" s="6">
        <v>65.284000000000006</v>
      </c>
      <c r="AA43" s="6"/>
      <c r="AB43" s="6">
        <v>42</v>
      </c>
      <c r="AC43" s="7">
        <v>87.150999999999996</v>
      </c>
      <c r="AD43" s="9"/>
      <c r="AE43" s="6">
        <v>42</v>
      </c>
      <c r="AF43" s="7">
        <v>56.609000000000002</v>
      </c>
      <c r="AG43" s="7"/>
      <c r="AH43" s="6">
        <v>42</v>
      </c>
      <c r="AI43" s="6">
        <v>109.405</v>
      </c>
      <c r="AJ43" s="5"/>
    </row>
    <row r="44" spans="1:36">
      <c r="A44" s="6">
        <v>43</v>
      </c>
      <c r="B44" s="6">
        <v>50.826999999999998</v>
      </c>
      <c r="C44" s="6"/>
      <c r="D44" s="6">
        <v>43</v>
      </c>
      <c r="E44" s="8">
        <v>61.332999999999998</v>
      </c>
      <c r="F44" s="7"/>
      <c r="G44" s="6">
        <v>43</v>
      </c>
      <c r="H44" s="8">
        <v>57.889000000000003</v>
      </c>
      <c r="I44" s="10"/>
      <c r="J44" s="10">
        <v>43</v>
      </c>
      <c r="K44" s="6">
        <v>94.84</v>
      </c>
      <c r="L44" s="6"/>
      <c r="M44" s="6">
        <v>43</v>
      </c>
      <c r="N44" s="6">
        <v>47.305</v>
      </c>
      <c r="O44" s="6"/>
      <c r="P44" s="6">
        <v>43</v>
      </c>
      <c r="Q44" s="6">
        <v>46.959000000000003</v>
      </c>
      <c r="R44" s="5"/>
      <c r="S44" s="6">
        <v>43</v>
      </c>
      <c r="T44" s="6">
        <v>60.829000000000001</v>
      </c>
      <c r="U44" s="5"/>
      <c r="V44" s="10">
        <v>43</v>
      </c>
      <c r="W44" s="6">
        <v>56.578000000000003</v>
      </c>
      <c r="X44" s="5"/>
      <c r="Y44" s="6">
        <v>43</v>
      </c>
      <c r="Z44" s="6">
        <v>60.082000000000001</v>
      </c>
      <c r="AA44" s="6"/>
      <c r="AB44" s="6">
        <v>43</v>
      </c>
      <c r="AC44" s="7">
        <v>148.03200000000001</v>
      </c>
      <c r="AD44" s="9"/>
      <c r="AE44" s="6">
        <v>43</v>
      </c>
      <c r="AF44" s="7">
        <v>126.455</v>
      </c>
      <c r="AG44" s="7"/>
      <c r="AH44" s="6">
        <v>43</v>
      </c>
      <c r="AI44" s="6">
        <v>165.08199999999999</v>
      </c>
      <c r="AJ44" s="5"/>
    </row>
    <row r="45" spans="1:36">
      <c r="A45" s="6">
        <v>44</v>
      </c>
      <c r="B45" s="6">
        <v>52.976999999999997</v>
      </c>
      <c r="C45" s="6"/>
      <c r="D45" s="6">
        <v>44</v>
      </c>
      <c r="E45" s="8">
        <v>58.774000000000001</v>
      </c>
      <c r="F45" s="7"/>
      <c r="G45" s="6">
        <v>44</v>
      </c>
      <c r="H45" s="8">
        <v>45.606999999999999</v>
      </c>
      <c r="I45" s="10"/>
      <c r="J45" s="10">
        <v>44</v>
      </c>
      <c r="K45" s="6">
        <v>95.009</v>
      </c>
      <c r="L45" s="6"/>
      <c r="M45" s="6">
        <v>44</v>
      </c>
      <c r="N45" s="6">
        <v>49.771999999999998</v>
      </c>
      <c r="O45" s="6"/>
      <c r="P45" s="6">
        <v>44</v>
      </c>
      <c r="Q45" s="6">
        <v>49.48</v>
      </c>
      <c r="R45" s="5"/>
      <c r="S45" s="6">
        <v>44</v>
      </c>
      <c r="T45" s="6">
        <v>56.661999999999999</v>
      </c>
      <c r="U45" s="5"/>
      <c r="V45" s="10">
        <v>44</v>
      </c>
      <c r="W45" s="6">
        <v>71.978999999999999</v>
      </c>
      <c r="X45" s="5"/>
      <c r="Y45" s="6">
        <v>44</v>
      </c>
      <c r="Z45" s="6">
        <v>92.191000000000003</v>
      </c>
      <c r="AA45" s="6"/>
      <c r="AB45" s="6">
        <v>44</v>
      </c>
      <c r="AC45" s="7">
        <v>135.184</v>
      </c>
      <c r="AD45" s="9"/>
      <c r="AE45" s="6">
        <v>44</v>
      </c>
      <c r="AF45" s="7">
        <v>106.578</v>
      </c>
      <c r="AG45" s="7"/>
      <c r="AH45" s="6">
        <v>44</v>
      </c>
      <c r="AI45" s="6">
        <v>162.10599999999999</v>
      </c>
      <c r="AJ45" s="5"/>
    </row>
    <row r="46" spans="1:36">
      <c r="A46" s="6">
        <v>45</v>
      </c>
      <c r="B46" s="6">
        <v>54.223999999999997</v>
      </c>
      <c r="C46" s="6"/>
      <c r="D46" s="6">
        <v>45</v>
      </c>
      <c r="E46" s="8">
        <v>62.773000000000003</v>
      </c>
      <c r="F46" s="7"/>
      <c r="G46" s="6">
        <v>45</v>
      </c>
      <c r="H46" s="8">
        <v>56.569000000000003</v>
      </c>
      <c r="I46" s="10"/>
      <c r="J46" s="10">
        <v>45</v>
      </c>
      <c r="K46" s="6">
        <v>66.141000000000005</v>
      </c>
      <c r="L46" s="6"/>
      <c r="M46" s="6">
        <v>45</v>
      </c>
      <c r="N46" s="6">
        <v>51.575000000000003</v>
      </c>
      <c r="O46" s="6"/>
      <c r="P46" s="6">
        <v>45</v>
      </c>
      <c r="Q46" s="6">
        <v>62.415999999999997</v>
      </c>
      <c r="R46" s="5"/>
      <c r="S46" s="6">
        <v>45</v>
      </c>
      <c r="T46" s="6">
        <v>90.222999999999999</v>
      </c>
      <c r="U46" s="5"/>
      <c r="V46" s="10">
        <v>45</v>
      </c>
      <c r="W46" s="6">
        <v>73.113</v>
      </c>
      <c r="X46" s="5"/>
      <c r="Y46" s="6">
        <v>45</v>
      </c>
      <c r="Z46" s="6">
        <v>58.392000000000003</v>
      </c>
      <c r="AA46" s="6"/>
      <c r="AB46" s="6">
        <v>45</v>
      </c>
      <c r="AC46" s="7">
        <v>125.929</v>
      </c>
      <c r="AD46" s="9"/>
      <c r="AE46" s="6">
        <v>45</v>
      </c>
      <c r="AF46" s="7">
        <v>98.052000000000007</v>
      </c>
      <c r="AG46" s="7"/>
      <c r="AH46" s="6">
        <v>45</v>
      </c>
      <c r="AI46" s="6">
        <v>91.03</v>
      </c>
      <c r="AJ46" s="5"/>
    </row>
    <row r="47" spans="1:36">
      <c r="A47" s="6"/>
      <c r="B47" s="6"/>
      <c r="C47" s="6"/>
      <c r="D47" s="6"/>
      <c r="E47" s="8"/>
      <c r="F47" s="7"/>
      <c r="G47" s="7"/>
      <c r="H47" s="8"/>
      <c r="I47" s="6"/>
      <c r="J47" s="6"/>
      <c r="K47" s="6"/>
      <c r="L47" s="6"/>
      <c r="M47" s="6"/>
      <c r="N47" s="6"/>
      <c r="O47" s="6"/>
      <c r="P47" s="6"/>
      <c r="Q47" s="6"/>
      <c r="R47" s="5"/>
      <c r="S47" s="6"/>
      <c r="T47" s="6"/>
      <c r="U47" s="5"/>
      <c r="V47" s="6"/>
      <c r="W47" s="6"/>
      <c r="X47" s="5"/>
      <c r="Y47" s="6"/>
      <c r="Z47" s="6"/>
      <c r="AA47" s="6"/>
      <c r="AB47" s="6"/>
      <c r="AC47" s="7"/>
      <c r="AD47" s="5"/>
      <c r="AE47" s="6"/>
      <c r="AF47" s="7"/>
      <c r="AG47" s="7"/>
      <c r="AH47" s="6"/>
      <c r="AI47" s="6"/>
      <c r="AJ47" s="5"/>
    </row>
  </sheetData>
  <phoneticPr fontId="1" type="noConversion"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DB8F6-AC73-9645-9282-EE1CD710F76E}">
  <dimension ref="A1:F24"/>
  <sheetViews>
    <sheetView workbookViewId="0">
      <selection activeCell="F18" sqref="F18:F24"/>
    </sheetView>
  </sheetViews>
  <sheetFormatPr baseColWidth="10" defaultColWidth="11" defaultRowHeight="16"/>
  <sheetData>
    <row r="1" spans="1:6">
      <c r="A1" t="s">
        <v>40</v>
      </c>
      <c r="B1" t="s">
        <v>182</v>
      </c>
      <c r="C1" t="s">
        <v>216</v>
      </c>
      <c r="D1" t="s">
        <v>217</v>
      </c>
      <c r="E1" t="s">
        <v>218</v>
      </c>
      <c r="F1" s="18" t="s">
        <v>219</v>
      </c>
    </row>
    <row r="2" spans="1:6">
      <c r="A2" s="39" t="s">
        <v>43</v>
      </c>
      <c r="B2">
        <v>1</v>
      </c>
      <c r="C2">
        <v>93</v>
      </c>
      <c r="D2">
        <v>56</v>
      </c>
      <c r="E2">
        <v>2</v>
      </c>
      <c r="F2" s="18">
        <f>E2/D2*100</f>
        <v>3.5714285714285712</v>
      </c>
    </row>
    <row r="3" spans="1:6">
      <c r="A3" s="39"/>
      <c r="B3">
        <v>2</v>
      </c>
      <c r="C3">
        <v>61</v>
      </c>
      <c r="D3">
        <v>31</v>
      </c>
      <c r="E3">
        <v>1</v>
      </c>
      <c r="F3" s="18">
        <f t="shared" ref="F3:F8" si="0">E3/D3*100</f>
        <v>3.225806451612903</v>
      </c>
    </row>
    <row r="4" spans="1:6">
      <c r="A4" s="39"/>
      <c r="B4">
        <v>3</v>
      </c>
      <c r="C4">
        <v>188</v>
      </c>
      <c r="D4">
        <v>110</v>
      </c>
      <c r="E4">
        <v>5</v>
      </c>
      <c r="F4" s="18">
        <f t="shared" si="0"/>
        <v>4.5454545454545459</v>
      </c>
    </row>
    <row r="5" spans="1:6">
      <c r="A5" s="39"/>
      <c r="B5">
        <v>4</v>
      </c>
      <c r="C5">
        <v>128</v>
      </c>
      <c r="D5">
        <v>79</v>
      </c>
      <c r="E5">
        <v>6</v>
      </c>
      <c r="F5" s="18">
        <f t="shared" si="0"/>
        <v>7.59493670886076</v>
      </c>
    </row>
    <row r="6" spans="1:6">
      <c r="A6" s="39"/>
      <c r="B6">
        <v>5</v>
      </c>
      <c r="C6">
        <v>119</v>
      </c>
      <c r="D6">
        <v>80</v>
      </c>
      <c r="E6">
        <v>4</v>
      </c>
      <c r="F6" s="18">
        <f t="shared" si="0"/>
        <v>5</v>
      </c>
    </row>
    <row r="7" spans="1:6">
      <c r="A7" s="39"/>
      <c r="B7">
        <v>6</v>
      </c>
      <c r="C7">
        <v>136</v>
      </c>
      <c r="D7">
        <v>81</v>
      </c>
      <c r="E7">
        <v>5</v>
      </c>
      <c r="F7" s="18">
        <f t="shared" si="0"/>
        <v>6.1728395061728394</v>
      </c>
    </row>
    <row r="8" spans="1:6">
      <c r="A8" s="39"/>
      <c r="B8">
        <v>7</v>
      </c>
      <c r="C8">
        <v>196</v>
      </c>
      <c r="D8">
        <v>89</v>
      </c>
      <c r="E8">
        <v>12</v>
      </c>
      <c r="F8" s="18">
        <f t="shared" si="0"/>
        <v>13.48314606741573</v>
      </c>
    </row>
    <row r="9" spans="1:6">
      <c r="F9" s="18"/>
    </row>
    <row r="10" spans="1:6">
      <c r="A10" s="39" t="s">
        <v>220</v>
      </c>
      <c r="B10">
        <v>1</v>
      </c>
      <c r="C10">
        <v>244</v>
      </c>
      <c r="D10">
        <v>67</v>
      </c>
      <c r="E10">
        <v>16</v>
      </c>
      <c r="F10" s="18">
        <f>E10/D10*100</f>
        <v>23.880597014925371</v>
      </c>
    </row>
    <row r="11" spans="1:6">
      <c r="A11" s="39"/>
      <c r="B11">
        <v>2</v>
      </c>
      <c r="C11">
        <v>256</v>
      </c>
      <c r="D11">
        <v>74</v>
      </c>
      <c r="E11">
        <v>42</v>
      </c>
      <c r="F11" s="18">
        <f t="shared" ref="F11:F16" si="1">E11/D11*100</f>
        <v>56.756756756756758</v>
      </c>
    </row>
    <row r="12" spans="1:6">
      <c r="A12" s="39"/>
      <c r="B12">
        <v>3</v>
      </c>
      <c r="C12">
        <v>95</v>
      </c>
      <c r="D12">
        <v>12</v>
      </c>
      <c r="E12">
        <v>3</v>
      </c>
      <c r="F12" s="18">
        <f t="shared" si="1"/>
        <v>25</v>
      </c>
    </row>
    <row r="13" spans="1:6">
      <c r="A13" s="39"/>
      <c r="B13">
        <v>4</v>
      </c>
      <c r="C13">
        <v>50</v>
      </c>
      <c r="D13">
        <v>11</v>
      </c>
      <c r="E13">
        <v>8</v>
      </c>
      <c r="F13" s="18">
        <f t="shared" si="1"/>
        <v>72.727272727272734</v>
      </c>
    </row>
    <row r="14" spans="1:6">
      <c r="A14" s="39"/>
      <c r="B14">
        <v>5</v>
      </c>
      <c r="C14">
        <v>78</v>
      </c>
      <c r="D14">
        <v>26</v>
      </c>
      <c r="E14">
        <v>10</v>
      </c>
      <c r="F14" s="18">
        <f t="shared" si="1"/>
        <v>38.461538461538467</v>
      </c>
    </row>
    <row r="15" spans="1:6">
      <c r="A15" s="39"/>
      <c r="B15">
        <v>6</v>
      </c>
      <c r="C15">
        <v>68</v>
      </c>
      <c r="D15">
        <v>38</v>
      </c>
      <c r="E15">
        <v>13</v>
      </c>
      <c r="F15" s="18">
        <f t="shared" si="1"/>
        <v>34.210526315789473</v>
      </c>
    </row>
    <row r="16" spans="1:6">
      <c r="A16" s="39"/>
      <c r="B16">
        <v>7</v>
      </c>
      <c r="C16">
        <v>111</v>
      </c>
      <c r="D16">
        <v>53</v>
      </c>
      <c r="E16">
        <v>11</v>
      </c>
      <c r="F16" s="18">
        <f t="shared" si="1"/>
        <v>20.754716981132077</v>
      </c>
    </row>
    <row r="17" spans="1:6">
      <c r="F17" s="18"/>
    </row>
    <row r="18" spans="1:6">
      <c r="A18" s="39" t="s">
        <v>221</v>
      </c>
      <c r="B18">
        <v>1</v>
      </c>
      <c r="C18">
        <v>86</v>
      </c>
      <c r="D18">
        <v>55</v>
      </c>
      <c r="E18">
        <v>40</v>
      </c>
      <c r="F18" s="18">
        <f>E18/D18*100</f>
        <v>72.727272727272734</v>
      </c>
    </row>
    <row r="19" spans="1:6">
      <c r="A19" s="39"/>
      <c r="B19">
        <v>2</v>
      </c>
      <c r="C19">
        <v>223</v>
      </c>
      <c r="D19">
        <v>131</v>
      </c>
      <c r="E19">
        <v>66</v>
      </c>
      <c r="F19" s="18">
        <f t="shared" ref="F19:F24" si="2">E19/D19*100</f>
        <v>50.381679389312971</v>
      </c>
    </row>
    <row r="20" spans="1:6">
      <c r="A20" s="39"/>
      <c r="B20">
        <v>3</v>
      </c>
      <c r="C20">
        <v>44</v>
      </c>
      <c r="D20">
        <v>25</v>
      </c>
      <c r="E20">
        <v>17</v>
      </c>
      <c r="F20" s="18">
        <f t="shared" si="2"/>
        <v>68</v>
      </c>
    </row>
    <row r="21" spans="1:6">
      <c r="A21" s="39"/>
      <c r="B21">
        <v>4</v>
      </c>
      <c r="C21">
        <v>54</v>
      </c>
      <c r="D21">
        <v>36</v>
      </c>
      <c r="E21">
        <v>20</v>
      </c>
      <c r="F21" s="18">
        <f t="shared" si="2"/>
        <v>55.555555555555557</v>
      </c>
    </row>
    <row r="22" spans="1:6">
      <c r="A22" s="39"/>
      <c r="B22">
        <v>5</v>
      </c>
      <c r="C22">
        <v>79</v>
      </c>
      <c r="D22">
        <v>54</v>
      </c>
      <c r="E22">
        <v>30</v>
      </c>
      <c r="F22" s="18">
        <f t="shared" si="2"/>
        <v>55.555555555555557</v>
      </c>
    </row>
    <row r="23" spans="1:6">
      <c r="A23" s="39"/>
      <c r="B23">
        <v>6</v>
      </c>
      <c r="C23">
        <v>69</v>
      </c>
      <c r="D23">
        <v>34</v>
      </c>
      <c r="E23">
        <v>22</v>
      </c>
      <c r="F23" s="18">
        <f t="shared" si="2"/>
        <v>64.705882352941174</v>
      </c>
    </row>
    <row r="24" spans="1:6">
      <c r="A24" s="39"/>
      <c r="B24">
        <v>7</v>
      </c>
      <c r="C24">
        <v>84</v>
      </c>
      <c r="D24">
        <v>42</v>
      </c>
      <c r="E24">
        <v>21</v>
      </c>
      <c r="F24" s="18">
        <f t="shared" si="2"/>
        <v>50</v>
      </c>
    </row>
  </sheetData>
  <mergeCells count="3">
    <mergeCell ref="A2:A8"/>
    <mergeCell ref="A10:A16"/>
    <mergeCell ref="A18:A24"/>
  </mergeCells>
  <phoneticPr fontId="1" type="noConversion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F922F-36AC-EB4F-B213-E2190FC7CC53}">
  <dimension ref="A1:I11"/>
  <sheetViews>
    <sheetView workbookViewId="0">
      <selection activeCell="I9" sqref="I9"/>
    </sheetView>
  </sheetViews>
  <sheetFormatPr baseColWidth="10" defaultColWidth="11" defaultRowHeight="16"/>
  <sheetData>
    <row r="1" spans="1:9">
      <c r="A1" t="s">
        <v>222</v>
      </c>
    </row>
    <row r="2" spans="1:9">
      <c r="A2" s="14" t="s">
        <v>223</v>
      </c>
      <c r="B2" s="14" t="s">
        <v>224</v>
      </c>
      <c r="C2" s="14"/>
      <c r="D2" s="14" t="s">
        <v>223</v>
      </c>
      <c r="E2" s="14" t="s">
        <v>224</v>
      </c>
      <c r="F2" s="14"/>
      <c r="G2" s="14" t="s">
        <v>223</v>
      </c>
      <c r="H2" s="14" t="s">
        <v>224</v>
      </c>
      <c r="I2" s="14"/>
    </row>
    <row r="3" spans="1:9">
      <c r="A3" s="14" t="s">
        <v>225</v>
      </c>
      <c r="B3" s="14">
        <v>18</v>
      </c>
      <c r="C3" s="14">
        <f>AVERAGE(B3:B5)</f>
        <v>19.333333333333332</v>
      </c>
      <c r="D3" s="14" t="s">
        <v>226</v>
      </c>
      <c r="E3" s="14">
        <v>20</v>
      </c>
      <c r="F3" s="14">
        <f>AVERAGE(E3:E5)</f>
        <v>19.666666666666668</v>
      </c>
      <c r="G3" s="14" t="s">
        <v>227</v>
      </c>
      <c r="H3" s="14">
        <v>28</v>
      </c>
      <c r="I3" s="14">
        <f>AVERAGE(H3:H5)</f>
        <v>31</v>
      </c>
    </row>
    <row r="4" spans="1:9">
      <c r="A4" s="14" t="s">
        <v>225</v>
      </c>
      <c r="B4" s="14">
        <v>23</v>
      </c>
      <c r="C4" s="14"/>
      <c r="D4" s="14" t="s">
        <v>228</v>
      </c>
      <c r="E4" s="14">
        <v>22</v>
      </c>
      <c r="F4" s="14"/>
      <c r="G4" s="14" t="s">
        <v>227</v>
      </c>
      <c r="H4" s="14">
        <v>40</v>
      </c>
      <c r="I4" s="14"/>
    </row>
    <row r="5" spans="1:9">
      <c r="A5" s="14" t="s">
        <v>225</v>
      </c>
      <c r="B5" s="14">
        <v>17</v>
      </c>
      <c r="C5" s="14"/>
      <c r="D5" s="14" t="s">
        <v>229</v>
      </c>
      <c r="E5" s="14">
        <v>17</v>
      </c>
      <c r="F5" s="14"/>
      <c r="G5" s="14" t="s">
        <v>227</v>
      </c>
      <c r="H5" s="14">
        <v>25</v>
      </c>
      <c r="I5" s="14"/>
    </row>
    <row r="6" spans="1:9">
      <c r="A6" s="14" t="s">
        <v>230</v>
      </c>
      <c r="B6" s="14">
        <v>0</v>
      </c>
      <c r="C6" s="14">
        <f>AVERAGE(B6:B8)</f>
        <v>0.66666666666666663</v>
      </c>
      <c r="D6" s="14" t="s">
        <v>231</v>
      </c>
      <c r="E6" s="14">
        <v>1</v>
      </c>
      <c r="F6" s="14">
        <f>AVERAGE(E6:E8)</f>
        <v>1</v>
      </c>
      <c r="G6" s="14" t="s">
        <v>232</v>
      </c>
      <c r="H6" s="14">
        <v>0</v>
      </c>
      <c r="I6" s="14">
        <f>AVERAGE(H6:H8)</f>
        <v>0</v>
      </c>
    </row>
    <row r="7" spans="1:9">
      <c r="A7" s="14" t="s">
        <v>230</v>
      </c>
      <c r="B7" s="14">
        <v>1</v>
      </c>
      <c r="C7" s="14"/>
      <c r="D7" s="14" t="s">
        <v>231</v>
      </c>
      <c r="E7" s="14">
        <v>0</v>
      </c>
      <c r="F7" s="14"/>
      <c r="G7" s="14" t="s">
        <v>232</v>
      </c>
      <c r="H7" s="14">
        <v>0</v>
      </c>
      <c r="I7" s="14"/>
    </row>
    <row r="8" spans="1:9">
      <c r="A8" s="14" t="s">
        <v>230</v>
      </c>
      <c r="B8" s="14">
        <v>1</v>
      </c>
      <c r="C8" s="14"/>
      <c r="D8" s="14" t="s">
        <v>231</v>
      </c>
      <c r="E8" s="14">
        <v>2</v>
      </c>
      <c r="F8" s="14"/>
      <c r="G8" s="14" t="s">
        <v>232</v>
      </c>
      <c r="H8" s="14">
        <v>0</v>
      </c>
      <c r="I8" s="14"/>
    </row>
    <row r="9" spans="1:9">
      <c r="A9" s="14" t="s">
        <v>233</v>
      </c>
      <c r="B9" s="14">
        <v>2</v>
      </c>
      <c r="C9" s="14">
        <f>AVERAGE(B9:B11)</f>
        <v>1.3333333333333333</v>
      </c>
      <c r="D9" s="14" t="s">
        <v>234</v>
      </c>
      <c r="E9" s="14">
        <v>4</v>
      </c>
      <c r="F9" s="14">
        <f>AVERAGE(E9:E11)</f>
        <v>1.6666666666666667</v>
      </c>
      <c r="G9" s="14" t="s">
        <v>235</v>
      </c>
      <c r="H9" s="14">
        <v>0</v>
      </c>
      <c r="I9" s="14">
        <f>AVERAGE(H9:H11)</f>
        <v>0</v>
      </c>
    </row>
    <row r="10" spans="1:9">
      <c r="A10" s="14" t="s">
        <v>233</v>
      </c>
      <c r="B10" s="14">
        <v>2</v>
      </c>
      <c r="C10" s="14"/>
      <c r="D10" s="14" t="s">
        <v>234</v>
      </c>
      <c r="E10" s="14">
        <v>0</v>
      </c>
      <c r="F10" s="14"/>
      <c r="G10" s="14" t="s">
        <v>235</v>
      </c>
      <c r="H10" s="14">
        <v>0</v>
      </c>
      <c r="I10" s="14"/>
    </row>
    <row r="11" spans="1:9">
      <c r="A11" s="14" t="s">
        <v>233</v>
      </c>
      <c r="B11" s="14">
        <v>0</v>
      </c>
      <c r="C11" s="14"/>
      <c r="D11" s="14" t="s">
        <v>234</v>
      </c>
      <c r="E11" s="14">
        <v>1</v>
      </c>
      <c r="F11" s="14"/>
      <c r="G11" s="14" t="s">
        <v>235</v>
      </c>
      <c r="H11" s="14">
        <v>0</v>
      </c>
      <c r="I11" s="14"/>
    </row>
  </sheetData>
  <phoneticPr fontId="1" type="noConversion"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EEF93-5119-684A-A9FE-EB1391E3DAC0}">
  <dimension ref="A1:I15"/>
  <sheetViews>
    <sheetView workbookViewId="0">
      <selection activeCell="I6" sqref="I6"/>
    </sheetView>
  </sheetViews>
  <sheetFormatPr baseColWidth="10" defaultColWidth="11" defaultRowHeight="16"/>
  <sheetData>
    <row r="1" spans="1:9">
      <c r="A1" s="14" t="s">
        <v>236</v>
      </c>
      <c r="B1" s="14"/>
      <c r="C1" s="29"/>
      <c r="D1" s="29"/>
      <c r="E1" s="29"/>
      <c r="F1" s="29"/>
      <c r="G1" s="29"/>
      <c r="H1" s="29"/>
      <c r="I1" s="29"/>
    </row>
    <row r="2" spans="1:9">
      <c r="A2" s="14" t="s">
        <v>237</v>
      </c>
      <c r="B2" s="14"/>
      <c r="C2" s="29" t="s">
        <v>238</v>
      </c>
      <c r="D2" s="14" t="s">
        <v>147</v>
      </c>
      <c r="E2" s="29" t="s">
        <v>238</v>
      </c>
      <c r="F2" s="29"/>
      <c r="G2" s="14" t="s">
        <v>148</v>
      </c>
      <c r="H2" s="29"/>
      <c r="I2" s="29" t="s">
        <v>238</v>
      </c>
    </row>
    <row r="3" spans="1:9">
      <c r="A3" s="14" t="s">
        <v>239</v>
      </c>
      <c r="B3" s="14">
        <v>1</v>
      </c>
      <c r="C3" s="29">
        <f>AVERAGE(B3:B6)</f>
        <v>1.5</v>
      </c>
      <c r="D3" s="14" t="s">
        <v>239</v>
      </c>
      <c r="E3" s="29">
        <v>0</v>
      </c>
      <c r="F3" s="29">
        <f>AVERAGE(E3:E5)</f>
        <v>0</v>
      </c>
      <c r="G3" s="14" t="s">
        <v>239</v>
      </c>
      <c r="H3" s="29">
        <v>2</v>
      </c>
      <c r="I3" s="29">
        <f>AVERAGE(H3:H5)</f>
        <v>0.66666666666666663</v>
      </c>
    </row>
    <row r="4" spans="1:9">
      <c r="A4" s="14" t="s">
        <v>239</v>
      </c>
      <c r="B4" s="14">
        <v>1</v>
      </c>
      <c r="C4" s="29"/>
      <c r="D4" s="14" t="s">
        <v>239</v>
      </c>
      <c r="E4" s="29">
        <v>0</v>
      </c>
      <c r="F4" s="29"/>
      <c r="G4" s="14" t="s">
        <v>239</v>
      </c>
      <c r="H4" s="29">
        <v>0</v>
      </c>
      <c r="I4" s="29"/>
    </row>
    <row r="5" spans="1:9">
      <c r="A5" s="14" t="s">
        <v>239</v>
      </c>
      <c r="B5" s="14">
        <v>2</v>
      </c>
      <c r="C5" s="29"/>
      <c r="D5" s="14" t="s">
        <v>239</v>
      </c>
      <c r="E5" s="29">
        <v>0</v>
      </c>
      <c r="F5" s="29"/>
      <c r="G5" s="14" t="s">
        <v>239</v>
      </c>
      <c r="H5" s="29">
        <v>0</v>
      </c>
      <c r="I5" s="29"/>
    </row>
    <row r="6" spans="1:9">
      <c r="A6" s="14" t="s">
        <v>239</v>
      </c>
      <c r="B6" s="14">
        <v>2</v>
      </c>
      <c r="C6" s="29"/>
      <c r="D6" s="14" t="s">
        <v>240</v>
      </c>
      <c r="E6" s="29">
        <v>1</v>
      </c>
      <c r="F6" s="29">
        <f>AVERAGE(E6:E9)</f>
        <v>0.75</v>
      </c>
      <c r="G6" s="14" t="s">
        <v>240</v>
      </c>
      <c r="H6" s="29">
        <v>2</v>
      </c>
      <c r="I6" s="29">
        <f>AVERAGE(H6:H9)</f>
        <v>0.75</v>
      </c>
    </row>
    <row r="7" spans="1:9">
      <c r="A7" s="14" t="s">
        <v>240</v>
      </c>
      <c r="B7" s="14">
        <v>0</v>
      </c>
      <c r="C7" s="29">
        <f>AVERAGE(B7:B11)</f>
        <v>0.8</v>
      </c>
      <c r="D7" s="14" t="s">
        <v>240</v>
      </c>
      <c r="E7" s="29">
        <v>1</v>
      </c>
      <c r="F7" s="29"/>
      <c r="G7" s="14" t="s">
        <v>240</v>
      </c>
      <c r="H7" s="29">
        <v>0</v>
      </c>
      <c r="I7" s="29"/>
    </row>
    <row r="8" spans="1:9">
      <c r="A8" s="14" t="s">
        <v>240</v>
      </c>
      <c r="B8" s="14">
        <v>1</v>
      </c>
      <c r="C8" s="29"/>
      <c r="D8" s="14" t="s">
        <v>240</v>
      </c>
      <c r="E8" s="29">
        <v>1</v>
      </c>
      <c r="F8" s="29"/>
      <c r="G8" s="14" t="s">
        <v>240</v>
      </c>
      <c r="H8" s="29">
        <v>0</v>
      </c>
      <c r="I8" s="29"/>
    </row>
    <row r="9" spans="1:9">
      <c r="A9" s="14" t="s">
        <v>240</v>
      </c>
      <c r="B9" s="14">
        <v>1</v>
      </c>
      <c r="C9" s="29"/>
      <c r="D9" s="14" t="s">
        <v>240</v>
      </c>
      <c r="E9" s="29">
        <v>0</v>
      </c>
      <c r="F9" s="29"/>
      <c r="G9" s="14" t="s">
        <v>240</v>
      </c>
      <c r="H9" s="29">
        <v>1</v>
      </c>
      <c r="I9" s="29"/>
    </row>
    <row r="10" spans="1:9">
      <c r="A10" s="14" t="s">
        <v>240</v>
      </c>
      <c r="B10" s="14">
        <v>1</v>
      </c>
      <c r="C10" s="29"/>
      <c r="D10" s="29" t="s">
        <v>77</v>
      </c>
      <c r="E10" s="29">
        <v>16</v>
      </c>
      <c r="F10" s="29">
        <f>AVERAGE(E10:E12)</f>
        <v>19.333333333333332</v>
      </c>
      <c r="G10" s="29" t="s">
        <v>77</v>
      </c>
      <c r="H10" s="29">
        <v>8</v>
      </c>
      <c r="I10" s="29">
        <f>AVERAGE(H10:H12)</f>
        <v>8.3333333333333339</v>
      </c>
    </row>
    <row r="11" spans="1:9">
      <c r="A11" s="14" t="s">
        <v>240</v>
      </c>
      <c r="B11" s="14">
        <v>1</v>
      </c>
      <c r="C11" s="29"/>
      <c r="D11" s="29" t="s">
        <v>77</v>
      </c>
      <c r="E11" s="29">
        <v>22</v>
      </c>
      <c r="F11" s="29"/>
      <c r="G11" s="29" t="s">
        <v>77</v>
      </c>
      <c r="H11" s="29">
        <v>9</v>
      </c>
      <c r="I11" s="29"/>
    </row>
    <row r="12" spans="1:9">
      <c r="A12" s="14" t="s">
        <v>77</v>
      </c>
      <c r="B12" s="14">
        <v>22</v>
      </c>
      <c r="C12" s="29">
        <f>AVERAGE(B12:B15)</f>
        <v>23</v>
      </c>
      <c r="D12" s="29" t="s">
        <v>77</v>
      </c>
      <c r="E12" s="29">
        <v>20</v>
      </c>
      <c r="F12" s="29"/>
      <c r="G12" s="29" t="s">
        <v>77</v>
      </c>
      <c r="H12" s="29">
        <v>8</v>
      </c>
      <c r="I12" s="29"/>
    </row>
    <row r="13" spans="1:9">
      <c r="A13" s="14" t="s">
        <v>77</v>
      </c>
      <c r="B13" s="14">
        <v>26</v>
      </c>
      <c r="C13" s="29"/>
      <c r="D13" s="29"/>
      <c r="E13" s="29"/>
      <c r="F13" s="29"/>
      <c r="G13" s="29"/>
      <c r="H13" s="29"/>
      <c r="I13" s="29"/>
    </row>
    <row r="14" spans="1:9">
      <c r="A14" s="14" t="s">
        <v>77</v>
      </c>
      <c r="B14" s="14">
        <v>25</v>
      </c>
      <c r="C14" s="29"/>
      <c r="D14" s="29"/>
      <c r="E14" s="29"/>
      <c r="F14" s="29"/>
      <c r="G14" s="29"/>
      <c r="H14" s="29"/>
      <c r="I14" s="29"/>
    </row>
    <row r="15" spans="1:9">
      <c r="A15" s="14" t="s">
        <v>77</v>
      </c>
      <c r="B15" s="14">
        <v>19</v>
      </c>
      <c r="C15" s="29"/>
      <c r="D15" s="29"/>
      <c r="E15" s="29"/>
      <c r="F15" s="29"/>
      <c r="G15" s="29"/>
      <c r="H15" s="29"/>
      <c r="I15" s="29"/>
    </row>
  </sheetData>
  <phoneticPr fontId="1" type="noConversion"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542F5-A09C-DF49-AAE4-9B4154982E84}">
  <dimension ref="A1:E16"/>
  <sheetViews>
    <sheetView workbookViewId="0">
      <selection activeCell="E14" sqref="E14:E16"/>
    </sheetView>
  </sheetViews>
  <sheetFormatPr baseColWidth="10" defaultColWidth="11" defaultRowHeight="16"/>
  <sheetData>
    <row r="1" spans="1:5">
      <c r="A1" t="s">
        <v>2</v>
      </c>
      <c r="B1" t="s">
        <v>3</v>
      </c>
      <c r="C1" t="s">
        <v>241</v>
      </c>
      <c r="D1" t="s">
        <v>242</v>
      </c>
      <c r="E1" t="s">
        <v>243</v>
      </c>
    </row>
    <row r="2" spans="1:5">
      <c r="A2">
        <v>1</v>
      </c>
      <c r="B2" t="s">
        <v>10</v>
      </c>
      <c r="C2">
        <f>491-D2</f>
        <v>424</v>
      </c>
      <c r="D2">
        <v>67</v>
      </c>
      <c r="E2">
        <f>C2/D2*10</f>
        <v>63.283582089552233</v>
      </c>
    </row>
    <row r="3" spans="1:5">
      <c r="A3">
        <v>2</v>
      </c>
      <c r="B3" t="s">
        <v>10</v>
      </c>
      <c r="C3">
        <f>405-D3</f>
        <v>353</v>
      </c>
      <c r="D3">
        <v>52</v>
      </c>
      <c r="E3">
        <f>C3/D3*10</f>
        <v>67.884615384615387</v>
      </c>
    </row>
    <row r="4" spans="1:5">
      <c r="A4">
        <v>3</v>
      </c>
      <c r="B4" t="s">
        <v>10</v>
      </c>
      <c r="C4">
        <f>918-D4</f>
        <v>830</v>
      </c>
      <c r="D4">
        <v>88</v>
      </c>
      <c r="E4">
        <f>C4/D4*10</f>
        <v>94.318181818181813</v>
      </c>
    </row>
    <row r="6" spans="1:5">
      <c r="A6">
        <v>1</v>
      </c>
      <c r="B6" t="s">
        <v>9</v>
      </c>
      <c r="C6">
        <f>1078-D6</f>
        <v>999</v>
      </c>
      <c r="D6">
        <v>79</v>
      </c>
      <c r="E6">
        <f>C6/D6*10</f>
        <v>126.45569620253164</v>
      </c>
    </row>
    <row r="7" spans="1:5">
      <c r="A7">
        <v>2</v>
      </c>
      <c r="B7" t="s">
        <v>9</v>
      </c>
      <c r="C7">
        <v>1277</v>
      </c>
      <c r="D7">
        <v>90</v>
      </c>
      <c r="E7">
        <f>C7/D7*10</f>
        <v>141.88888888888889</v>
      </c>
    </row>
    <row r="8" spans="1:5">
      <c r="A8">
        <v>3</v>
      </c>
      <c r="B8" t="s">
        <v>9</v>
      </c>
      <c r="C8">
        <v>1120</v>
      </c>
      <c r="D8">
        <v>71</v>
      </c>
      <c r="E8">
        <f>C8/D8*10</f>
        <v>157.74647887323943</v>
      </c>
    </row>
    <row r="10" spans="1:5">
      <c r="A10">
        <v>1</v>
      </c>
      <c r="B10" t="s">
        <v>7</v>
      </c>
      <c r="C10">
        <v>1295</v>
      </c>
      <c r="D10">
        <v>60</v>
      </c>
      <c r="E10">
        <f>C10/D10*10</f>
        <v>215.83333333333331</v>
      </c>
    </row>
    <row r="11" spans="1:5">
      <c r="A11">
        <v>2</v>
      </c>
      <c r="B11" t="s">
        <v>7</v>
      </c>
      <c r="C11">
        <f>1006-D11</f>
        <v>949</v>
      </c>
      <c r="D11">
        <v>57</v>
      </c>
      <c r="E11">
        <f>C11/D11*10</f>
        <v>166.49122807017545</v>
      </c>
    </row>
    <row r="12" spans="1:5">
      <c r="A12">
        <v>3</v>
      </c>
      <c r="B12" t="s">
        <v>7</v>
      </c>
      <c r="C12">
        <f>945-D12</f>
        <v>883</v>
      </c>
      <c r="D12">
        <v>62</v>
      </c>
      <c r="E12">
        <f>C12/D12*10</f>
        <v>142.41935483870969</v>
      </c>
    </row>
    <row r="14" spans="1:5">
      <c r="A14">
        <v>1</v>
      </c>
      <c r="B14" t="s">
        <v>8</v>
      </c>
      <c r="C14">
        <f>944-D14</f>
        <v>893</v>
      </c>
      <c r="D14">
        <v>51</v>
      </c>
      <c r="E14">
        <f>C14/D14*10</f>
        <v>175.0980392156863</v>
      </c>
    </row>
    <row r="15" spans="1:5">
      <c r="A15">
        <v>2</v>
      </c>
      <c r="B15" t="s">
        <v>8</v>
      </c>
      <c r="C15">
        <f>578-D15</f>
        <v>539</v>
      </c>
      <c r="D15">
        <v>39</v>
      </c>
      <c r="E15">
        <f t="shared" ref="E15:E16" si="0">C15/D15*10</f>
        <v>138.2051282051282</v>
      </c>
    </row>
    <row r="16" spans="1:5">
      <c r="A16">
        <v>3</v>
      </c>
      <c r="B16" t="s">
        <v>8</v>
      </c>
      <c r="C16">
        <f>844-D16</f>
        <v>798</v>
      </c>
      <c r="D16">
        <v>46</v>
      </c>
      <c r="E16">
        <f t="shared" si="0"/>
        <v>173.47826086956525</v>
      </c>
    </row>
  </sheetData>
  <phoneticPr fontId="1" type="noConversion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72911-7518-8B4F-B838-DDB96649214C}">
  <dimension ref="A1:E16"/>
  <sheetViews>
    <sheetView workbookViewId="0">
      <selection activeCell="E14" sqref="E14:E16"/>
    </sheetView>
  </sheetViews>
  <sheetFormatPr baseColWidth="10" defaultColWidth="11" defaultRowHeight="16"/>
  <sheetData>
    <row r="1" spans="1:5">
      <c r="A1" t="s">
        <v>2</v>
      </c>
      <c r="B1" t="s">
        <v>3</v>
      </c>
      <c r="C1" t="s">
        <v>241</v>
      </c>
      <c r="D1" t="s">
        <v>242</v>
      </c>
      <c r="E1" s="18" t="s">
        <v>243</v>
      </c>
    </row>
    <row r="2" spans="1:5">
      <c r="A2">
        <v>1</v>
      </c>
      <c r="B2" t="s">
        <v>10</v>
      </c>
      <c r="C2">
        <f>98-D2</f>
        <v>47</v>
      </c>
      <c r="D2">
        <v>51</v>
      </c>
      <c r="E2" s="18">
        <f>C2/D2*10</f>
        <v>9.2156862745098032</v>
      </c>
    </row>
    <row r="3" spans="1:5">
      <c r="A3">
        <v>2</v>
      </c>
      <c r="B3" t="s">
        <v>10</v>
      </c>
      <c r="C3">
        <f>84-D3</f>
        <v>41</v>
      </c>
      <c r="D3">
        <v>43</v>
      </c>
      <c r="E3" s="18">
        <f>C3/D3*10</f>
        <v>9.5348837209302335</v>
      </c>
    </row>
    <row r="4" spans="1:5">
      <c r="A4">
        <v>3</v>
      </c>
      <c r="B4" t="s">
        <v>10</v>
      </c>
      <c r="C4">
        <f>95-D4</f>
        <v>37</v>
      </c>
      <c r="D4">
        <v>58</v>
      </c>
      <c r="E4" s="18">
        <f>C4/D4*10</f>
        <v>6.3793103448275872</v>
      </c>
    </row>
    <row r="5" spans="1:5">
      <c r="E5" s="18"/>
    </row>
    <row r="6" spans="1:5">
      <c r="A6">
        <v>1</v>
      </c>
      <c r="B6" t="s">
        <v>9</v>
      </c>
      <c r="C6">
        <f>116-D6</f>
        <v>46</v>
      </c>
      <c r="D6">
        <v>70</v>
      </c>
      <c r="E6" s="18">
        <f>C6/D6*10</f>
        <v>6.5714285714285712</v>
      </c>
    </row>
    <row r="7" spans="1:5">
      <c r="A7">
        <v>2</v>
      </c>
      <c r="B7" t="s">
        <v>9</v>
      </c>
      <c r="C7">
        <f>111-D7</f>
        <v>47</v>
      </c>
      <c r="D7">
        <v>64</v>
      </c>
      <c r="E7" s="18">
        <f>C7/D7*10</f>
        <v>7.34375</v>
      </c>
    </row>
    <row r="8" spans="1:5">
      <c r="A8">
        <v>3</v>
      </c>
      <c r="B8" t="s">
        <v>9</v>
      </c>
      <c r="C8">
        <f>114-D8</f>
        <v>46</v>
      </c>
      <c r="D8">
        <v>68</v>
      </c>
      <c r="E8" s="18">
        <f>C8/D8*10</f>
        <v>6.764705882352942</v>
      </c>
    </row>
    <row r="9" spans="1:5">
      <c r="E9" s="18"/>
    </row>
    <row r="10" spans="1:5">
      <c r="A10">
        <v>1</v>
      </c>
      <c r="B10" t="s">
        <v>7</v>
      </c>
      <c r="C10">
        <f>112-D10</f>
        <v>53</v>
      </c>
      <c r="D10">
        <v>59</v>
      </c>
      <c r="E10" s="18">
        <f>C10/D10*10</f>
        <v>8.9830508474576281</v>
      </c>
    </row>
    <row r="11" spans="1:5">
      <c r="A11">
        <v>2</v>
      </c>
      <c r="B11" t="s">
        <v>7</v>
      </c>
      <c r="C11">
        <f>78-D11</f>
        <v>40</v>
      </c>
      <c r="D11">
        <v>38</v>
      </c>
      <c r="E11" s="18">
        <f>C11/D11*10</f>
        <v>10.526315789473683</v>
      </c>
    </row>
    <row r="12" spans="1:5">
      <c r="A12">
        <v>3</v>
      </c>
      <c r="B12" t="s">
        <v>7</v>
      </c>
      <c r="C12">
        <f>102-D12</f>
        <v>53</v>
      </c>
      <c r="D12">
        <v>49</v>
      </c>
      <c r="E12" s="18">
        <f>C12/D12*10</f>
        <v>10.816326530612246</v>
      </c>
    </row>
    <row r="13" spans="1:5">
      <c r="E13" s="18"/>
    </row>
    <row r="14" spans="1:5">
      <c r="A14">
        <v>1</v>
      </c>
      <c r="B14" t="s">
        <v>8</v>
      </c>
      <c r="C14">
        <f>67-D14</f>
        <v>31</v>
      </c>
      <c r="D14">
        <v>36</v>
      </c>
      <c r="E14" s="18">
        <f>C14/D14*10</f>
        <v>8.6111111111111107</v>
      </c>
    </row>
    <row r="15" spans="1:5">
      <c r="A15">
        <v>2</v>
      </c>
      <c r="B15" t="s">
        <v>8</v>
      </c>
      <c r="C15">
        <f>85-D15</f>
        <v>44</v>
      </c>
      <c r="D15">
        <v>41</v>
      </c>
      <c r="E15" s="18">
        <f t="shared" ref="E15:E16" si="0">C15/D15*10</f>
        <v>10.731707317073171</v>
      </c>
    </row>
    <row r="16" spans="1:5">
      <c r="A16">
        <v>3</v>
      </c>
      <c r="B16" t="s">
        <v>8</v>
      </c>
      <c r="C16">
        <f>76-D16</f>
        <v>38</v>
      </c>
      <c r="D16">
        <v>38</v>
      </c>
      <c r="E16" s="18">
        <f t="shared" si="0"/>
        <v>10</v>
      </c>
    </row>
  </sheetData>
  <phoneticPr fontId="1" type="noConversion"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84EFB-1A80-EF4B-93DF-3D6A65099539}">
  <dimension ref="A1:H35"/>
  <sheetViews>
    <sheetView topLeftCell="A21" workbookViewId="0">
      <selection activeCell="H33" sqref="H33:H35"/>
    </sheetView>
  </sheetViews>
  <sheetFormatPr baseColWidth="10" defaultColWidth="11" defaultRowHeight="16"/>
  <sheetData>
    <row r="1" spans="1:8">
      <c r="A1" s="11" t="s">
        <v>244</v>
      </c>
      <c r="B1" s="11"/>
      <c r="C1" s="12"/>
      <c r="D1" s="12"/>
      <c r="E1" s="13"/>
      <c r="F1" s="13"/>
      <c r="G1" s="13"/>
      <c r="H1" s="12"/>
    </row>
    <row r="2" spans="1:8">
      <c r="A2" s="11" t="s">
        <v>28</v>
      </c>
      <c r="B2" s="11" t="s">
        <v>29</v>
      </c>
      <c r="C2" s="12" t="s">
        <v>30</v>
      </c>
      <c r="D2" s="12" t="s">
        <v>31</v>
      </c>
      <c r="E2" s="13" t="s">
        <v>32</v>
      </c>
      <c r="F2" s="13" t="s">
        <v>33</v>
      </c>
      <c r="G2" s="13" t="s">
        <v>34</v>
      </c>
      <c r="H2" s="12" t="s">
        <v>35</v>
      </c>
    </row>
    <row r="3" spans="1:8">
      <c r="A3" s="11">
        <v>1</v>
      </c>
      <c r="B3" s="11" t="s">
        <v>36</v>
      </c>
      <c r="C3" s="30">
        <v>25.044</v>
      </c>
      <c r="D3" s="30">
        <v>20.594000000000001</v>
      </c>
      <c r="E3" s="13">
        <v>4.45</v>
      </c>
      <c r="F3" s="13">
        <v>4.1900000000000004</v>
      </c>
      <c r="G3" s="13">
        <v>0.26</v>
      </c>
      <c r="H3" s="12">
        <v>0.83699999999999997</v>
      </c>
    </row>
    <row r="4" spans="1:8">
      <c r="A4" s="11">
        <v>2</v>
      </c>
      <c r="B4" s="11" t="s">
        <v>36</v>
      </c>
      <c r="C4" s="30">
        <v>25.053000000000001</v>
      </c>
      <c r="D4" s="30">
        <v>20.994</v>
      </c>
      <c r="E4" s="13">
        <v>4.0599999999999996</v>
      </c>
      <c r="F4" s="13"/>
      <c r="G4" s="13">
        <v>-0.13</v>
      </c>
      <c r="H4" s="12">
        <v>1.0980000000000001</v>
      </c>
    </row>
    <row r="5" spans="1:8">
      <c r="A5" s="11">
        <v>3</v>
      </c>
      <c r="B5" s="11" t="s">
        <v>36</v>
      </c>
      <c r="C5" s="30">
        <v>25.45</v>
      </c>
      <c r="D5" s="30">
        <v>21.379000000000001</v>
      </c>
      <c r="E5" s="13">
        <v>4.07</v>
      </c>
      <c r="F5" s="13"/>
      <c r="G5" s="13">
        <v>-0.12</v>
      </c>
      <c r="H5" s="12">
        <v>1.0880000000000001</v>
      </c>
    </row>
    <row r="6" spans="1:8">
      <c r="A6" s="11">
        <v>1</v>
      </c>
      <c r="B6" s="11" t="s">
        <v>38</v>
      </c>
      <c r="C6" s="30">
        <v>27.378</v>
      </c>
      <c r="D6" s="30">
        <v>21.013000000000002</v>
      </c>
      <c r="E6" s="13">
        <v>6.36</v>
      </c>
      <c r="F6" s="13"/>
      <c r="G6" s="13">
        <v>2.17</v>
      </c>
      <c r="H6" s="12">
        <v>0.222</v>
      </c>
    </row>
    <row r="7" spans="1:8">
      <c r="A7" s="11">
        <v>2</v>
      </c>
      <c r="B7" s="11" t="s">
        <v>38</v>
      </c>
      <c r="C7" s="30">
        <v>27.068999999999999</v>
      </c>
      <c r="D7" s="30">
        <v>20.736000000000001</v>
      </c>
      <c r="E7" s="13">
        <v>6.33</v>
      </c>
      <c r="F7" s="13"/>
      <c r="G7" s="13">
        <v>2.14</v>
      </c>
      <c r="H7" s="12">
        <v>0.22700000000000001</v>
      </c>
    </row>
    <row r="8" spans="1:8">
      <c r="A8" s="11">
        <v>3</v>
      </c>
      <c r="B8" s="11" t="s">
        <v>38</v>
      </c>
      <c r="C8" s="30">
        <v>27.672000000000001</v>
      </c>
      <c r="D8" s="30">
        <v>21.629000000000001</v>
      </c>
      <c r="E8" s="13">
        <v>6.04</v>
      </c>
      <c r="F8" s="13"/>
      <c r="G8" s="13">
        <v>1.85</v>
      </c>
      <c r="H8" s="12">
        <v>0.27800000000000002</v>
      </c>
    </row>
    <row r="9" spans="1:8">
      <c r="A9" s="11"/>
      <c r="B9" s="11"/>
      <c r="C9" s="12"/>
      <c r="D9" s="12"/>
      <c r="E9" s="13"/>
      <c r="F9" s="13"/>
      <c r="G9" s="13"/>
      <c r="H9" s="12"/>
    </row>
    <row r="10" spans="1:8">
      <c r="A10" s="11" t="s">
        <v>245</v>
      </c>
      <c r="B10" s="11"/>
      <c r="C10" s="12"/>
      <c r="D10" s="12"/>
      <c r="E10" s="13"/>
      <c r="F10" s="13"/>
      <c r="G10" s="13"/>
      <c r="H10" s="12"/>
    </row>
    <row r="11" spans="1:8">
      <c r="A11" s="11" t="s">
        <v>28</v>
      </c>
      <c r="B11" s="11" t="s">
        <v>29</v>
      </c>
      <c r="C11" s="12" t="s">
        <v>30</v>
      </c>
      <c r="D11" s="12" t="s">
        <v>31</v>
      </c>
      <c r="E11" s="13" t="s">
        <v>32</v>
      </c>
      <c r="F11" s="13" t="s">
        <v>33</v>
      </c>
      <c r="G11" s="13" t="s">
        <v>34</v>
      </c>
      <c r="H11" s="12" t="s">
        <v>35</v>
      </c>
    </row>
    <row r="12" spans="1:8">
      <c r="A12" s="11">
        <v>1</v>
      </c>
      <c r="B12" s="11" t="s">
        <v>36</v>
      </c>
      <c r="C12" s="30">
        <v>24.565000000000001</v>
      </c>
      <c r="D12" s="30">
        <v>20.594000000000001</v>
      </c>
      <c r="E12" s="13">
        <v>3.97</v>
      </c>
      <c r="F12" s="13">
        <v>3.85</v>
      </c>
      <c r="G12" s="13">
        <v>0.12</v>
      </c>
      <c r="H12" s="12">
        <v>0.92200000000000004</v>
      </c>
    </row>
    <row r="13" spans="1:8">
      <c r="A13" s="11">
        <v>2</v>
      </c>
      <c r="B13" s="11" t="s">
        <v>36</v>
      </c>
      <c r="C13" s="30">
        <v>24.911999999999999</v>
      </c>
      <c r="D13" s="30">
        <v>20.994</v>
      </c>
      <c r="E13" s="13">
        <v>3.92</v>
      </c>
      <c r="F13" s="13"/>
      <c r="G13" s="13">
        <v>0.06</v>
      </c>
      <c r="H13" s="12">
        <v>0.95599999999999996</v>
      </c>
    </row>
    <row r="14" spans="1:8">
      <c r="A14" s="11">
        <v>3</v>
      </c>
      <c r="B14" s="11" t="s">
        <v>36</v>
      </c>
      <c r="C14" s="30">
        <v>25.050999999999998</v>
      </c>
      <c r="D14" s="30">
        <v>21.379000000000001</v>
      </c>
      <c r="E14" s="13">
        <v>3.67</v>
      </c>
      <c r="F14" s="13"/>
      <c r="G14" s="13">
        <v>-0.18</v>
      </c>
      <c r="H14" s="12">
        <v>1.1339999999999999</v>
      </c>
    </row>
    <row r="15" spans="1:8">
      <c r="A15" s="11">
        <v>1</v>
      </c>
      <c r="B15" s="11" t="s">
        <v>38</v>
      </c>
      <c r="C15" s="30">
        <v>32.140999999999998</v>
      </c>
      <c r="D15" s="30">
        <v>21.013000000000002</v>
      </c>
      <c r="E15" s="13">
        <v>11.13</v>
      </c>
      <c r="F15" s="13"/>
      <c r="G15" s="13">
        <v>7.27</v>
      </c>
      <c r="H15" s="12">
        <v>6.0000000000000001E-3</v>
      </c>
    </row>
    <row r="16" spans="1:8">
      <c r="A16" s="11">
        <v>2</v>
      </c>
      <c r="B16" s="11" t="s">
        <v>38</v>
      </c>
      <c r="C16" s="30">
        <v>31.97</v>
      </c>
      <c r="D16" s="30">
        <v>20.736000000000001</v>
      </c>
      <c r="E16" s="13">
        <v>11.23</v>
      </c>
      <c r="F16" s="13"/>
      <c r="G16" s="13">
        <v>7.38</v>
      </c>
      <c r="H16" s="12">
        <v>6.0000000000000001E-3</v>
      </c>
    </row>
    <row r="17" spans="1:8">
      <c r="A17" s="11">
        <v>3</v>
      </c>
      <c r="B17" s="11" t="s">
        <v>38</v>
      </c>
      <c r="C17" s="30">
        <v>31.815999999999999</v>
      </c>
      <c r="D17" s="30">
        <v>21.629000000000001</v>
      </c>
      <c r="E17" s="13">
        <v>10.19</v>
      </c>
      <c r="F17" s="13"/>
      <c r="G17" s="13">
        <v>6.33</v>
      </c>
      <c r="H17" s="12">
        <v>1.2E-2</v>
      </c>
    </row>
    <row r="18" spans="1:8">
      <c r="A18" s="11"/>
      <c r="B18" s="11"/>
      <c r="C18" s="12"/>
      <c r="D18" s="12"/>
      <c r="E18" s="13"/>
      <c r="F18" s="13"/>
      <c r="G18" s="13"/>
      <c r="H18" s="12"/>
    </row>
    <row r="19" spans="1:8">
      <c r="A19" s="11" t="s">
        <v>27</v>
      </c>
      <c r="B19" s="11"/>
      <c r="C19" s="12"/>
      <c r="D19" s="12"/>
      <c r="E19" s="13"/>
      <c r="F19" s="13"/>
      <c r="G19" s="13"/>
      <c r="H19" s="12"/>
    </row>
    <row r="20" spans="1:8">
      <c r="A20" s="11" t="s">
        <v>28</v>
      </c>
      <c r="B20" s="11" t="s">
        <v>29</v>
      </c>
      <c r="C20" s="12" t="s">
        <v>30</v>
      </c>
      <c r="D20" s="12" t="s">
        <v>31</v>
      </c>
      <c r="E20" s="13" t="s">
        <v>32</v>
      </c>
      <c r="F20" s="13" t="s">
        <v>33</v>
      </c>
      <c r="G20" s="13" t="s">
        <v>34</v>
      </c>
      <c r="H20" s="12" t="s">
        <v>35</v>
      </c>
    </row>
    <row r="21" spans="1:8">
      <c r="A21" s="11">
        <v>1</v>
      </c>
      <c r="B21" s="11" t="s">
        <v>36</v>
      </c>
      <c r="C21" s="30">
        <v>29.434000000000001</v>
      </c>
      <c r="D21" s="30">
        <v>20.594000000000001</v>
      </c>
      <c r="E21" s="13">
        <v>8.84</v>
      </c>
      <c r="F21" s="13">
        <v>9.06</v>
      </c>
      <c r="G21" s="13">
        <v>-0.22</v>
      </c>
      <c r="H21" s="12">
        <v>1.169</v>
      </c>
    </row>
    <row r="22" spans="1:8">
      <c r="A22" s="11">
        <v>2</v>
      </c>
      <c r="B22" s="11" t="s">
        <v>36</v>
      </c>
      <c r="C22" s="30">
        <v>30.966000000000001</v>
      </c>
      <c r="D22" s="30">
        <v>20.994</v>
      </c>
      <c r="E22" s="13">
        <v>9.9700000000000006</v>
      </c>
      <c r="F22" s="13"/>
      <c r="G22" s="13">
        <v>0.91</v>
      </c>
      <c r="H22" s="12">
        <v>0.53300000000000003</v>
      </c>
    </row>
    <row r="23" spans="1:8">
      <c r="A23" s="11">
        <v>3</v>
      </c>
      <c r="B23" s="11" t="s">
        <v>36</v>
      </c>
      <c r="C23" s="30">
        <v>29.76</v>
      </c>
      <c r="D23" s="30">
        <v>21.379000000000001</v>
      </c>
      <c r="E23" s="13">
        <v>8.3800000000000008</v>
      </c>
      <c r="F23" s="13"/>
      <c r="G23" s="13">
        <v>-0.68</v>
      </c>
      <c r="H23" s="12">
        <v>1.605</v>
      </c>
    </row>
    <row r="24" spans="1:8">
      <c r="A24" s="11">
        <v>1</v>
      </c>
      <c r="B24" s="11" t="s">
        <v>38</v>
      </c>
      <c r="C24" s="30">
        <v>24.631</v>
      </c>
      <c r="D24" s="30">
        <v>21.013000000000002</v>
      </c>
      <c r="E24" s="13">
        <v>3.62</v>
      </c>
      <c r="F24" s="13"/>
      <c r="G24" s="13">
        <v>-5.45</v>
      </c>
      <c r="H24" s="12">
        <v>43.616</v>
      </c>
    </row>
    <row r="25" spans="1:8">
      <c r="A25" s="11">
        <v>2</v>
      </c>
      <c r="B25" s="11" t="s">
        <v>38</v>
      </c>
      <c r="C25" s="30">
        <v>25.396000000000001</v>
      </c>
      <c r="D25" s="30">
        <v>20.736000000000001</v>
      </c>
      <c r="E25" s="13">
        <v>4.66</v>
      </c>
      <c r="F25" s="13"/>
      <c r="G25" s="13">
        <v>-4.4000000000000004</v>
      </c>
      <c r="H25" s="12">
        <v>21.18</v>
      </c>
    </row>
    <row r="26" spans="1:8">
      <c r="A26" s="11">
        <v>3</v>
      </c>
      <c r="B26" s="11" t="s">
        <v>38</v>
      </c>
      <c r="C26" s="30">
        <v>24.776</v>
      </c>
      <c r="D26" s="30">
        <v>21.629000000000001</v>
      </c>
      <c r="E26" s="13">
        <v>3.15</v>
      </c>
      <c r="F26" s="13"/>
      <c r="G26" s="13">
        <v>-5.92</v>
      </c>
      <c r="H26" s="12">
        <v>60.427</v>
      </c>
    </row>
    <row r="27" spans="1:8">
      <c r="A27" s="11"/>
      <c r="B27" s="11"/>
      <c r="C27" s="12"/>
      <c r="D27" s="12"/>
      <c r="E27" s="13"/>
      <c r="F27" s="13"/>
      <c r="G27" s="13"/>
      <c r="H27" s="12"/>
    </row>
    <row r="28" spans="1:8">
      <c r="A28" s="11" t="s">
        <v>101</v>
      </c>
      <c r="B28" s="11"/>
      <c r="C28" s="12"/>
      <c r="D28" s="12"/>
      <c r="E28" s="13"/>
      <c r="F28" s="13"/>
      <c r="G28" s="13"/>
      <c r="H28" s="12"/>
    </row>
    <row r="29" spans="1:8">
      <c r="A29" s="11" t="s">
        <v>28</v>
      </c>
      <c r="B29" s="11" t="s">
        <v>29</v>
      </c>
      <c r="C29" s="12" t="s">
        <v>30</v>
      </c>
      <c r="D29" s="12" t="s">
        <v>31</v>
      </c>
      <c r="E29" s="13" t="s">
        <v>32</v>
      </c>
      <c r="F29" s="13" t="s">
        <v>33</v>
      </c>
      <c r="G29" s="13" t="s">
        <v>34</v>
      </c>
      <c r="H29" s="12" t="s">
        <v>35</v>
      </c>
    </row>
    <row r="30" spans="1:8">
      <c r="A30" s="11">
        <v>1</v>
      </c>
      <c r="B30" s="11" t="s">
        <v>36</v>
      </c>
      <c r="C30" s="30">
        <v>29.983000000000001</v>
      </c>
      <c r="D30" s="30">
        <v>20.47</v>
      </c>
      <c r="E30" s="13">
        <v>9.51</v>
      </c>
      <c r="F30" s="13">
        <v>9.6300000000000008</v>
      </c>
      <c r="G30" s="13">
        <v>-0.12</v>
      </c>
      <c r="H30" s="12">
        <v>1.0840000000000001</v>
      </c>
    </row>
    <row r="31" spans="1:8">
      <c r="A31" s="11">
        <v>2</v>
      </c>
      <c r="B31" s="11" t="s">
        <v>36</v>
      </c>
      <c r="C31" s="30">
        <v>30.577999999999999</v>
      </c>
      <c r="D31" s="30">
        <v>20.506</v>
      </c>
      <c r="E31" s="13">
        <v>10.07</v>
      </c>
      <c r="F31" s="13"/>
      <c r="G31" s="13">
        <v>0.44</v>
      </c>
      <c r="H31" s="12">
        <v>0.73599999999999999</v>
      </c>
    </row>
    <row r="32" spans="1:8">
      <c r="A32" s="11">
        <v>3</v>
      </c>
      <c r="B32" s="11" t="s">
        <v>36</v>
      </c>
      <c r="C32" s="30">
        <v>30.504000000000001</v>
      </c>
      <c r="D32" s="30">
        <v>21.198</v>
      </c>
      <c r="E32" s="13">
        <v>9.31</v>
      </c>
      <c r="F32" s="13"/>
      <c r="G32" s="13">
        <v>-0.32</v>
      </c>
      <c r="H32" s="12">
        <v>1.252</v>
      </c>
    </row>
    <row r="33" spans="1:8">
      <c r="A33" s="11">
        <v>1</v>
      </c>
      <c r="B33" s="11" t="s">
        <v>38</v>
      </c>
      <c r="C33" s="30">
        <v>28.587</v>
      </c>
      <c r="D33" s="30">
        <v>20.544</v>
      </c>
      <c r="E33" s="13">
        <v>8.0399999999999991</v>
      </c>
      <c r="F33" s="13"/>
      <c r="G33" s="13">
        <v>-1.59</v>
      </c>
      <c r="H33" s="12">
        <v>3.004</v>
      </c>
    </row>
    <row r="34" spans="1:8">
      <c r="A34" s="11">
        <v>2</v>
      </c>
      <c r="B34" s="11" t="s">
        <v>38</v>
      </c>
      <c r="C34" s="30">
        <v>28.539000000000001</v>
      </c>
      <c r="D34" s="30">
        <v>20.542000000000002</v>
      </c>
      <c r="E34" s="13">
        <v>8</v>
      </c>
      <c r="F34" s="13"/>
      <c r="G34" s="13">
        <v>-1.63</v>
      </c>
      <c r="H34" s="12">
        <v>3.1019999999999999</v>
      </c>
    </row>
    <row r="35" spans="1:8">
      <c r="A35" s="11">
        <v>3</v>
      </c>
      <c r="B35" s="11" t="s">
        <v>38</v>
      </c>
      <c r="C35" s="30">
        <v>29.145</v>
      </c>
      <c r="D35" s="30">
        <v>21.254000000000001</v>
      </c>
      <c r="E35" s="13">
        <v>7.89</v>
      </c>
      <c r="F35" s="13"/>
      <c r="G35" s="13">
        <v>-1.74</v>
      </c>
      <c r="H35" s="12">
        <v>3.3370000000000002</v>
      </c>
    </row>
  </sheetData>
  <phoneticPr fontId="1" type="noConversion"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C0DAC-BE26-4046-9796-6870A798AEDC}">
  <dimension ref="A2:C7"/>
  <sheetViews>
    <sheetView workbookViewId="0">
      <selection activeCell="B10" sqref="B10"/>
    </sheetView>
  </sheetViews>
  <sheetFormatPr baseColWidth="10" defaultColWidth="11" defaultRowHeight="16"/>
  <sheetData>
    <row r="2" spans="1:3">
      <c r="A2" s="37" t="s">
        <v>203</v>
      </c>
      <c r="B2" s="37" t="s">
        <v>246</v>
      </c>
      <c r="C2" s="37" t="s">
        <v>247</v>
      </c>
    </row>
    <row r="3" spans="1:3">
      <c r="A3" s="37">
        <v>1</v>
      </c>
      <c r="B3" s="36">
        <v>36.175310000000003</v>
      </c>
      <c r="C3" s="36">
        <v>3.6568260000000001</v>
      </c>
    </row>
    <row r="4" spans="1:3">
      <c r="A4" s="37">
        <v>2</v>
      </c>
      <c r="B4" s="36">
        <v>33.784860000000002</v>
      </c>
      <c r="C4" s="36">
        <v>6.7237200000000001</v>
      </c>
    </row>
    <row r="5" spans="1:3">
      <c r="A5" s="37">
        <v>3</v>
      </c>
      <c r="B5" s="36">
        <v>26.888529999999999</v>
      </c>
      <c r="C5" s="36">
        <v>3.456642</v>
      </c>
    </row>
    <row r="6" spans="1:3">
      <c r="A6" s="37">
        <v>4</v>
      </c>
      <c r="B6" s="36">
        <v>45.942709999999998</v>
      </c>
      <c r="C6" s="36">
        <v>3.4420449999999998</v>
      </c>
    </row>
    <row r="7" spans="1:3">
      <c r="A7" s="37"/>
      <c r="B7" s="37"/>
      <c r="C7" s="37"/>
    </row>
  </sheetData>
  <phoneticPr fontId="1" type="noConversion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4CB6B-181E-8641-AA7C-2887205902D0}">
  <dimension ref="A1:E8"/>
  <sheetViews>
    <sheetView workbookViewId="0">
      <selection activeCell="E6" sqref="E6:E8"/>
    </sheetView>
  </sheetViews>
  <sheetFormatPr baseColWidth="10" defaultColWidth="11" defaultRowHeight="16"/>
  <sheetData>
    <row r="1" spans="1:5">
      <c r="A1" t="s">
        <v>2</v>
      </c>
      <c r="B1" t="s">
        <v>3</v>
      </c>
      <c r="C1" t="s">
        <v>241</v>
      </c>
      <c r="D1" t="s">
        <v>242</v>
      </c>
      <c r="E1" t="s">
        <v>243</v>
      </c>
    </row>
    <row r="2" spans="1:5">
      <c r="A2">
        <v>1</v>
      </c>
      <c r="B2" t="s">
        <v>10</v>
      </c>
      <c r="C2">
        <v>108</v>
      </c>
      <c r="D2">
        <v>79</v>
      </c>
      <c r="E2">
        <f>C2/D2*10</f>
        <v>13.670886075949367</v>
      </c>
    </row>
    <row r="3" spans="1:5">
      <c r="A3">
        <v>2</v>
      </c>
      <c r="B3" t="s">
        <v>10</v>
      </c>
      <c r="C3">
        <v>43</v>
      </c>
      <c r="D3">
        <v>81</v>
      </c>
      <c r="E3">
        <f>C3/D3*10</f>
        <v>5.3086419753086425</v>
      </c>
    </row>
    <row r="4" spans="1:5">
      <c r="A4">
        <v>3</v>
      </c>
      <c r="B4" t="s">
        <v>10</v>
      </c>
      <c r="C4">
        <v>56</v>
      </c>
      <c r="D4">
        <v>78</v>
      </c>
      <c r="E4">
        <f>C4/D4*10</f>
        <v>7.1794871794871797</v>
      </c>
    </row>
    <row r="6" spans="1:5">
      <c r="A6">
        <v>1</v>
      </c>
      <c r="B6" t="s">
        <v>7</v>
      </c>
      <c r="C6">
        <v>8</v>
      </c>
      <c r="D6">
        <v>60</v>
      </c>
      <c r="E6">
        <f>C6/D6*10</f>
        <v>1.3333333333333333</v>
      </c>
    </row>
    <row r="7" spans="1:5">
      <c r="A7">
        <v>2</v>
      </c>
      <c r="B7" t="s">
        <v>7</v>
      </c>
      <c r="C7">
        <v>17</v>
      </c>
      <c r="D7">
        <v>61</v>
      </c>
      <c r="E7">
        <f>C7/D7*10</f>
        <v>2.7868852459016393</v>
      </c>
    </row>
    <row r="8" spans="1:5">
      <c r="A8">
        <v>3</v>
      </c>
      <c r="B8" t="s">
        <v>7</v>
      </c>
      <c r="C8">
        <v>7</v>
      </c>
      <c r="D8">
        <v>48</v>
      </c>
      <c r="E8">
        <f>C8/D8*10</f>
        <v>1.4583333333333335</v>
      </c>
    </row>
  </sheetData>
  <phoneticPr fontId="1" type="noConversion"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FE58E-E279-6C4A-BDC7-3DBFB1631DEC}">
  <dimension ref="A1:E16"/>
  <sheetViews>
    <sheetView workbookViewId="0">
      <selection activeCell="E14" sqref="E14:E16"/>
    </sheetView>
  </sheetViews>
  <sheetFormatPr baseColWidth="10" defaultColWidth="11" defaultRowHeight="16"/>
  <sheetData>
    <row r="1" spans="1:5">
      <c r="A1" t="s">
        <v>2</v>
      </c>
      <c r="B1" t="s">
        <v>3</v>
      </c>
      <c r="C1" t="s">
        <v>248</v>
      </c>
      <c r="D1" t="s">
        <v>249</v>
      </c>
      <c r="E1" s="31" t="s">
        <v>58</v>
      </c>
    </row>
    <row r="2" spans="1:5">
      <c r="A2">
        <v>1</v>
      </c>
      <c r="B2" t="s">
        <v>10</v>
      </c>
      <c r="C2">
        <f>2.054+5.276+0.245+0.265+9.656+7.229+2.119+0.683+1.386+6.601</f>
        <v>35.514000000000003</v>
      </c>
      <c r="D2">
        <v>162.16499999999999</v>
      </c>
      <c r="E2" s="31">
        <f>C2/D2*100</f>
        <v>21.899916751456853</v>
      </c>
    </row>
    <row r="3" spans="1:5">
      <c r="A3">
        <v>2</v>
      </c>
      <c r="B3" t="s">
        <v>10</v>
      </c>
      <c r="C3">
        <f>1.502+1.004+2.39+1.56+2.531+1.454</f>
        <v>10.441000000000003</v>
      </c>
      <c r="D3">
        <f>155.957</f>
        <v>155.95699999999999</v>
      </c>
      <c r="E3" s="31">
        <f t="shared" ref="E3:E4" si="0">C3/D3*100</f>
        <v>6.6947940778547945</v>
      </c>
    </row>
    <row r="4" spans="1:5">
      <c r="A4">
        <v>3</v>
      </c>
      <c r="B4" t="s">
        <v>10</v>
      </c>
      <c r="C4">
        <f>0.59+1.338+9.2+1.173+1.688+1.061+0.886+1.994</f>
        <v>17.93</v>
      </c>
      <c r="D4">
        <v>121.13500000000001</v>
      </c>
      <c r="E4" s="31">
        <f t="shared" si="0"/>
        <v>14.801667560985676</v>
      </c>
    </row>
    <row r="5" spans="1:5">
      <c r="E5" s="31"/>
    </row>
    <row r="6" spans="1:5">
      <c r="A6">
        <v>1</v>
      </c>
      <c r="B6" t="s">
        <v>9</v>
      </c>
      <c r="C6">
        <f>0.76+0.544+1.928+0.44</f>
        <v>3.6720000000000002</v>
      </c>
      <c r="D6">
        <v>136.46899999999999</v>
      </c>
      <c r="E6" s="31">
        <f>C6/D6*100</f>
        <v>2.690720969597491</v>
      </c>
    </row>
    <row r="7" spans="1:5">
      <c r="A7">
        <v>2</v>
      </c>
      <c r="B7" t="s">
        <v>9</v>
      </c>
      <c r="C7">
        <f>0.894+0.934+0.9</f>
        <v>2.7280000000000002</v>
      </c>
      <c r="D7">
        <v>99.063999999999993</v>
      </c>
      <c r="E7" s="31">
        <f t="shared" ref="E7:E8" si="1">C7/D7*100</f>
        <v>2.7537753371557785</v>
      </c>
    </row>
    <row r="8" spans="1:5">
      <c r="A8">
        <v>3</v>
      </c>
      <c r="B8" t="s">
        <v>9</v>
      </c>
      <c r="C8">
        <f>0.822+0.418+0.52+0.98+0.66+0.834+1.127+0.614+0.378</f>
        <v>6.3529999999999998</v>
      </c>
      <c r="D8">
        <v>115.867</v>
      </c>
      <c r="E8" s="31">
        <f t="shared" si="1"/>
        <v>5.4830106932948981</v>
      </c>
    </row>
    <row r="9" spans="1:5">
      <c r="E9" s="31"/>
    </row>
    <row r="10" spans="1:5">
      <c r="A10">
        <v>1</v>
      </c>
      <c r="B10" t="s">
        <v>7</v>
      </c>
      <c r="C10">
        <f>1.098+1.395+1.595+0.624</f>
        <v>4.7119999999999997</v>
      </c>
      <c r="D10">
        <v>148.5</v>
      </c>
      <c r="E10" s="31">
        <f t="shared" ref="E10:E16" si="2">C10/D10*100</f>
        <v>3.1730639730639729</v>
      </c>
    </row>
    <row r="11" spans="1:5">
      <c r="A11">
        <v>2</v>
      </c>
      <c r="B11" t="s">
        <v>7</v>
      </c>
      <c r="C11">
        <f>0.555+1.2+0.555+1.266</f>
        <v>3.5760000000000001</v>
      </c>
      <c r="D11" s="31">
        <v>217.68</v>
      </c>
      <c r="E11" s="31">
        <f t="shared" si="2"/>
        <v>1.6427783902976847</v>
      </c>
    </row>
    <row r="12" spans="1:5">
      <c r="A12">
        <v>3</v>
      </c>
      <c r="B12" t="s">
        <v>7</v>
      </c>
      <c r="C12">
        <v>0.44600000000000001</v>
      </c>
      <c r="D12">
        <v>162.69</v>
      </c>
      <c r="E12" s="31">
        <f t="shared" si="2"/>
        <v>0.27414100436412814</v>
      </c>
    </row>
    <row r="13" spans="1:5">
      <c r="E13" s="31"/>
    </row>
    <row r="14" spans="1:5">
      <c r="A14">
        <v>1</v>
      </c>
      <c r="B14" t="s">
        <v>8</v>
      </c>
      <c r="C14">
        <v>1.2649999999999999</v>
      </c>
      <c r="D14">
        <f>23.339+43.554+33.856</f>
        <v>100.749</v>
      </c>
      <c r="E14" s="31">
        <f t="shared" si="2"/>
        <v>1.2555955890381045</v>
      </c>
    </row>
    <row r="15" spans="1:5">
      <c r="A15">
        <v>2</v>
      </c>
      <c r="B15" t="s">
        <v>8</v>
      </c>
      <c r="C15">
        <v>0.97299999999999998</v>
      </c>
      <c r="D15">
        <f>24.933+66.42</f>
        <v>91.353000000000009</v>
      </c>
      <c r="E15" s="31">
        <f t="shared" si="2"/>
        <v>1.0650991209921949</v>
      </c>
    </row>
    <row r="16" spans="1:5">
      <c r="A16">
        <v>3</v>
      </c>
      <c r="B16" t="s">
        <v>8</v>
      </c>
      <c r="C16">
        <v>1.3959999999999999</v>
      </c>
      <c r="D16">
        <v>156.447</v>
      </c>
      <c r="E16" s="31">
        <f t="shared" si="2"/>
        <v>0.89231496928672327</v>
      </c>
    </row>
  </sheetData>
  <phoneticPr fontId="1" type="noConversion"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23FE0-F8D4-0C4F-AE70-0366DA1BE2B8}">
  <dimension ref="A1:H35"/>
  <sheetViews>
    <sheetView topLeftCell="A20" workbookViewId="0">
      <selection activeCell="H33" sqref="H33:H35"/>
    </sheetView>
  </sheetViews>
  <sheetFormatPr baseColWidth="10" defaultColWidth="11" defaultRowHeight="16"/>
  <sheetData>
    <row r="1" spans="1:8">
      <c r="A1" t="s">
        <v>250</v>
      </c>
      <c r="C1" s="1"/>
      <c r="D1" s="1"/>
      <c r="E1" s="2"/>
      <c r="F1" s="2"/>
      <c r="G1" s="2"/>
      <c r="H1" s="1"/>
    </row>
    <row r="2" spans="1:8">
      <c r="A2" t="s">
        <v>2</v>
      </c>
      <c r="B2" t="s">
        <v>3</v>
      </c>
      <c r="C2" s="1" t="s">
        <v>150</v>
      </c>
      <c r="D2" s="1" t="s">
        <v>151</v>
      </c>
      <c r="E2" s="2" t="s">
        <v>32</v>
      </c>
      <c r="F2" s="2" t="s">
        <v>152</v>
      </c>
      <c r="G2" s="2" t="s">
        <v>153</v>
      </c>
      <c r="H2" s="1" t="s">
        <v>35</v>
      </c>
    </row>
    <row r="3" spans="1:8">
      <c r="A3">
        <v>1</v>
      </c>
      <c r="B3" t="s">
        <v>251</v>
      </c>
      <c r="C3" s="14">
        <v>24.047994613647461</v>
      </c>
      <c r="D3" s="14">
        <f>C3-E3</f>
        <v>16.978826522827148</v>
      </c>
      <c r="E3" s="14">
        <v>7.0691680908203125</v>
      </c>
      <c r="F3" s="16">
        <f>AVERAGE(E3:E5)</f>
        <v>6.9612992604573565</v>
      </c>
      <c r="G3" s="16">
        <f>E3-$F$3</f>
        <v>0.10786883036295603</v>
      </c>
      <c r="H3" s="29">
        <f t="shared" ref="H3:H11" si="0">2^-G3</f>
        <v>0.92795784243687096</v>
      </c>
    </row>
    <row r="4" spans="1:8">
      <c r="A4">
        <v>2</v>
      </c>
      <c r="B4" t="s">
        <v>251</v>
      </c>
      <c r="C4" s="14">
        <v>23.581029891967773</v>
      </c>
      <c r="D4" s="14">
        <f t="shared" ref="D4:D11" si="1">C4-E4</f>
        <v>17.613212585449219</v>
      </c>
      <c r="E4" s="14">
        <v>5.9678173065185547</v>
      </c>
      <c r="F4" s="14"/>
      <c r="G4" s="16">
        <f t="shared" ref="G4:G11" si="2">E4-$F$3</f>
        <v>-0.99348195393880179</v>
      </c>
      <c r="H4" s="29">
        <f t="shared" si="0"/>
        <v>1.9909844508042809</v>
      </c>
    </row>
    <row r="5" spans="1:8">
      <c r="A5">
        <v>3</v>
      </c>
      <c r="B5" t="s">
        <v>251</v>
      </c>
      <c r="C5" s="14">
        <v>25.295915603637695</v>
      </c>
      <c r="D5" s="14">
        <f t="shared" si="1"/>
        <v>17.449003219604492</v>
      </c>
      <c r="E5" s="14">
        <v>7.8469123840332031</v>
      </c>
      <c r="F5" s="14"/>
      <c r="G5" s="16">
        <f t="shared" si="2"/>
        <v>0.88561312357584665</v>
      </c>
      <c r="H5" s="29">
        <f t="shared" si="0"/>
        <v>0.54125744764688422</v>
      </c>
    </row>
    <row r="6" spans="1:8">
      <c r="A6">
        <v>1</v>
      </c>
      <c r="B6" t="s">
        <v>252</v>
      </c>
      <c r="C6" s="14">
        <v>26.978996276855469</v>
      </c>
      <c r="D6" s="14">
        <f t="shared" si="1"/>
        <v>17.124849319458008</v>
      </c>
      <c r="E6" s="14">
        <v>9.8541469573974609</v>
      </c>
      <c r="F6" s="14"/>
      <c r="G6" s="16">
        <f t="shared" si="2"/>
        <v>2.8928476969401045</v>
      </c>
      <c r="H6" s="29">
        <f t="shared" si="0"/>
        <v>0.13463750974531627</v>
      </c>
    </row>
    <row r="7" spans="1:8">
      <c r="A7">
        <v>2</v>
      </c>
      <c r="B7" t="s">
        <v>252</v>
      </c>
      <c r="C7" s="14">
        <v>25.980318069458008</v>
      </c>
      <c r="D7" s="14">
        <f t="shared" si="1"/>
        <v>16.930501937866211</v>
      </c>
      <c r="E7" s="14">
        <v>9.0498161315917969</v>
      </c>
      <c r="F7" s="14"/>
      <c r="G7" s="16">
        <f t="shared" si="2"/>
        <v>2.0885168711344404</v>
      </c>
      <c r="H7" s="29">
        <f t="shared" si="0"/>
        <v>0.23512227505393635</v>
      </c>
    </row>
    <row r="8" spans="1:8">
      <c r="A8">
        <v>3</v>
      </c>
      <c r="B8" t="s">
        <v>252</v>
      </c>
      <c r="C8" s="14">
        <v>28.255088806152344</v>
      </c>
      <c r="D8" s="14">
        <f t="shared" si="1"/>
        <v>17.321998596191406</v>
      </c>
      <c r="E8" s="14">
        <v>10.933090209960938</v>
      </c>
      <c r="F8" s="14"/>
      <c r="G8" s="16">
        <f t="shared" si="2"/>
        <v>3.971790949503581</v>
      </c>
      <c r="H8" s="29">
        <f t="shared" si="0"/>
        <v>6.3734089763965246E-2</v>
      </c>
    </row>
    <row r="9" spans="1:8">
      <c r="A9">
        <v>1</v>
      </c>
      <c r="B9" t="s">
        <v>253</v>
      </c>
      <c r="C9" s="14">
        <v>21.335577011108398</v>
      </c>
      <c r="D9" s="14">
        <f t="shared" si="1"/>
        <v>19.480442047119102</v>
      </c>
      <c r="E9" s="14">
        <v>1.8551349639892969</v>
      </c>
      <c r="F9" s="14"/>
      <c r="G9" s="16">
        <f t="shared" si="2"/>
        <v>-5.1061642964680596</v>
      </c>
      <c r="H9" s="29">
        <f t="shared" si="0"/>
        <v>34.443606263888761</v>
      </c>
    </row>
    <row r="10" spans="1:8">
      <c r="A10">
        <v>2</v>
      </c>
      <c r="B10" t="s">
        <v>253</v>
      </c>
      <c r="C10" s="14">
        <v>22.100372314453125</v>
      </c>
      <c r="D10" s="14">
        <f t="shared" si="1"/>
        <v>19.350606918334961</v>
      </c>
      <c r="E10" s="14">
        <v>2.7497653961181641</v>
      </c>
      <c r="F10" s="14"/>
      <c r="G10" s="16">
        <f t="shared" si="2"/>
        <v>-4.2115338643391924</v>
      </c>
      <c r="H10" s="29">
        <f t="shared" si="0"/>
        <v>18.526697944397249</v>
      </c>
    </row>
    <row r="11" spans="1:8">
      <c r="A11">
        <v>3</v>
      </c>
      <c r="B11" t="s">
        <v>253</v>
      </c>
      <c r="C11" s="14">
        <v>21.188007354736328</v>
      </c>
      <c r="D11" s="14">
        <f t="shared" si="1"/>
        <v>18.991584777832031</v>
      </c>
      <c r="E11" s="14">
        <v>2.1964225769042969</v>
      </c>
      <c r="F11" s="14"/>
      <c r="G11" s="16">
        <f t="shared" si="2"/>
        <v>-4.7648766835530596</v>
      </c>
      <c r="H11" s="29">
        <f t="shared" si="0"/>
        <v>27.18759597399437</v>
      </c>
    </row>
    <row r="13" spans="1:8">
      <c r="A13" t="s">
        <v>254</v>
      </c>
      <c r="C13" s="1"/>
      <c r="D13" s="1"/>
      <c r="E13" s="2"/>
      <c r="F13" s="2"/>
      <c r="G13" s="2"/>
      <c r="H13" s="1"/>
    </row>
    <row r="14" spans="1:8">
      <c r="A14" t="s">
        <v>2</v>
      </c>
      <c r="B14" t="s">
        <v>3</v>
      </c>
      <c r="C14" s="1" t="s">
        <v>150</v>
      </c>
      <c r="D14" s="1" t="s">
        <v>151</v>
      </c>
      <c r="E14" s="2" t="s">
        <v>32</v>
      </c>
      <c r="F14" s="2" t="s">
        <v>152</v>
      </c>
      <c r="G14" s="2" t="s">
        <v>153</v>
      </c>
      <c r="H14" s="1" t="s">
        <v>35</v>
      </c>
    </row>
    <row r="15" spans="1:8">
      <c r="A15">
        <v>1</v>
      </c>
      <c r="B15" t="s">
        <v>251</v>
      </c>
      <c r="C15" s="14">
        <v>24.762069702148438</v>
      </c>
      <c r="D15" s="14">
        <f>C15-E15</f>
        <v>16.978826522827148</v>
      </c>
      <c r="E15" s="14">
        <v>7.7832431793212891</v>
      </c>
      <c r="F15" s="16">
        <f>AVERAGE(E15:E17)</f>
        <v>7.8304487864176435</v>
      </c>
      <c r="G15" s="16">
        <f>E15-$F$15</f>
        <v>-4.7205607096354463E-2</v>
      </c>
      <c r="H15" s="29">
        <f t="shared" ref="H15:H23" si="3">2^-G15</f>
        <v>1.0332616334848488</v>
      </c>
    </row>
    <row r="16" spans="1:8">
      <c r="A16">
        <v>2</v>
      </c>
      <c r="B16" t="s">
        <v>251</v>
      </c>
      <c r="C16" s="14">
        <v>25.1248779296875</v>
      </c>
      <c r="D16" s="14">
        <f t="shared" ref="D16:D20" si="4">C16-E16</f>
        <v>17.613212585449219</v>
      </c>
      <c r="E16" s="14">
        <v>7.5116653442382812</v>
      </c>
      <c r="F16" s="14"/>
      <c r="G16" s="16">
        <f t="shared" ref="G16:G23" si="5">E16-$F$15</f>
        <v>-0.31878344217936228</v>
      </c>
      <c r="H16" s="29">
        <f t="shared" si="3"/>
        <v>1.2472783333477353</v>
      </c>
    </row>
    <row r="17" spans="1:8">
      <c r="A17">
        <v>3</v>
      </c>
      <c r="B17" t="s">
        <v>251</v>
      </c>
      <c r="C17" s="14">
        <v>25.645441055297852</v>
      </c>
      <c r="D17" s="14">
        <f t="shared" si="4"/>
        <v>17.449003219604492</v>
      </c>
      <c r="E17" s="14">
        <v>8.1964378356933594</v>
      </c>
      <c r="F17" s="14"/>
      <c r="G17" s="16">
        <f t="shared" si="5"/>
        <v>0.36598904927571585</v>
      </c>
      <c r="H17" s="29">
        <f t="shared" si="3"/>
        <v>0.77593674397216283</v>
      </c>
    </row>
    <row r="18" spans="1:8">
      <c r="A18">
        <v>1</v>
      </c>
      <c r="B18" t="s">
        <v>252</v>
      </c>
      <c r="C18" s="14">
        <v>28.494392395019531</v>
      </c>
      <c r="D18" s="14">
        <f t="shared" si="4"/>
        <v>17.124849319458008</v>
      </c>
      <c r="E18" s="14">
        <v>11.369543075561523</v>
      </c>
      <c r="F18" s="14"/>
      <c r="G18" s="16">
        <f t="shared" si="5"/>
        <v>3.5390942891438799</v>
      </c>
      <c r="H18" s="29">
        <f t="shared" si="3"/>
        <v>8.6025352620871728E-2</v>
      </c>
    </row>
    <row r="19" spans="1:8">
      <c r="A19">
        <v>2</v>
      </c>
      <c r="B19" t="s">
        <v>252</v>
      </c>
      <c r="C19" s="14">
        <v>27.821744918823242</v>
      </c>
      <c r="D19" s="14">
        <f t="shared" si="4"/>
        <v>16.930501937866211</v>
      </c>
      <c r="E19" s="14">
        <v>10.891242980957031</v>
      </c>
      <c r="F19" s="14"/>
      <c r="G19" s="16">
        <f t="shared" si="5"/>
        <v>3.0607941945393877</v>
      </c>
      <c r="H19" s="29">
        <f t="shared" si="3"/>
        <v>0.1198420244735009</v>
      </c>
    </row>
    <row r="20" spans="1:8">
      <c r="A20">
        <v>3</v>
      </c>
      <c r="B20" t="s">
        <v>252</v>
      </c>
      <c r="C20" s="14">
        <v>29.928916931152344</v>
      </c>
      <c r="D20" s="14">
        <f t="shared" si="4"/>
        <v>17.321998596191406</v>
      </c>
      <c r="E20" s="14">
        <v>12.606918334960938</v>
      </c>
      <c r="F20" s="14"/>
      <c r="G20" s="16">
        <f t="shared" si="5"/>
        <v>4.776469548543294</v>
      </c>
      <c r="H20" s="29">
        <f t="shared" si="3"/>
        <v>3.6487103828125297E-2</v>
      </c>
    </row>
    <row r="21" spans="1:8">
      <c r="A21">
        <v>1</v>
      </c>
      <c r="B21" t="s">
        <v>253</v>
      </c>
      <c r="C21" s="14">
        <v>24.121353149414062</v>
      </c>
      <c r="D21" s="14">
        <f>C21-E21</f>
        <v>19.480442047119102</v>
      </c>
      <c r="E21" s="14">
        <v>4.640911102294961</v>
      </c>
      <c r="F21" s="14"/>
      <c r="G21" s="16">
        <f t="shared" si="5"/>
        <v>-3.1895376841226826</v>
      </c>
      <c r="H21" s="29">
        <f t="shared" si="3"/>
        <v>9.1231857067222091</v>
      </c>
    </row>
    <row r="22" spans="1:8">
      <c r="A22">
        <v>2</v>
      </c>
      <c r="B22" t="s">
        <v>253</v>
      </c>
      <c r="C22" s="14">
        <v>25.036092758178711</v>
      </c>
      <c r="D22" s="14">
        <f t="shared" ref="D22:D23" si="6">C22-E22</f>
        <v>19.350606918334961</v>
      </c>
      <c r="E22" s="14">
        <v>5.68548583984375</v>
      </c>
      <c r="F22" s="14"/>
      <c r="G22" s="16">
        <f t="shared" si="5"/>
        <v>-2.1449629465738935</v>
      </c>
      <c r="H22" s="29">
        <f t="shared" si="3"/>
        <v>4.4228090187049256</v>
      </c>
    </row>
    <row r="23" spans="1:8">
      <c r="A23">
        <v>3</v>
      </c>
      <c r="B23" t="s">
        <v>253</v>
      </c>
      <c r="C23" s="14">
        <v>24.350801467895508</v>
      </c>
      <c r="D23" s="14">
        <f t="shared" si="6"/>
        <v>18.991584777832031</v>
      </c>
      <c r="E23" s="14">
        <v>5.3592166900634766</v>
      </c>
      <c r="F23" s="14"/>
      <c r="G23" s="16">
        <f t="shared" si="5"/>
        <v>-2.471232096354167</v>
      </c>
      <c r="H23" s="29">
        <f t="shared" si="3"/>
        <v>5.5451715610436603</v>
      </c>
    </row>
    <row r="25" spans="1:8">
      <c r="A25" t="s">
        <v>255</v>
      </c>
      <c r="C25" s="1"/>
      <c r="D25" s="1"/>
      <c r="E25" s="2"/>
      <c r="F25" s="2"/>
      <c r="G25" s="2"/>
      <c r="H25" s="1"/>
    </row>
    <row r="26" spans="1:8">
      <c r="A26" t="s">
        <v>2</v>
      </c>
      <c r="B26" t="s">
        <v>3</v>
      </c>
      <c r="C26" s="1" t="s">
        <v>150</v>
      </c>
      <c r="D26" s="1" t="s">
        <v>151</v>
      </c>
      <c r="E26" s="2" t="s">
        <v>32</v>
      </c>
      <c r="F26" s="2" t="s">
        <v>152</v>
      </c>
      <c r="G26" s="2" t="s">
        <v>153</v>
      </c>
      <c r="H26" s="1" t="s">
        <v>35</v>
      </c>
    </row>
    <row r="27" spans="1:8">
      <c r="A27">
        <v>1</v>
      </c>
      <c r="B27" t="s">
        <v>251</v>
      </c>
      <c r="C27" s="14">
        <v>20.149290084838867</v>
      </c>
      <c r="D27" s="14">
        <f>C27-E27</f>
        <v>16.978826522827148</v>
      </c>
      <c r="E27" s="14">
        <v>3.1704635620117188</v>
      </c>
      <c r="F27" s="16">
        <f>AVERAGE(E27:E29)</f>
        <v>3.1305414835611978</v>
      </c>
      <c r="G27" s="16">
        <f>E27-$F$27</f>
        <v>3.9922078450520981E-2</v>
      </c>
      <c r="H27" s="29">
        <f t="shared" ref="H27:H35" si="7">2^-G27</f>
        <v>0.97270748299691789</v>
      </c>
    </row>
    <row r="28" spans="1:8">
      <c r="A28">
        <v>2</v>
      </c>
      <c r="B28" t="s">
        <v>251</v>
      </c>
      <c r="C28" s="14">
        <v>20.299966812133789</v>
      </c>
      <c r="D28" s="14">
        <f t="shared" ref="D28:D35" si="8">C28-E28</f>
        <v>17.613212585449219</v>
      </c>
      <c r="E28" s="14">
        <v>2.6867542266845703</v>
      </c>
      <c r="F28" s="14"/>
      <c r="G28" s="16">
        <f t="shared" ref="G28:G35" si="9">E28-$F$27</f>
        <v>-0.44378725687662746</v>
      </c>
      <c r="H28" s="29">
        <f t="shared" si="7"/>
        <v>1.3601702637864375</v>
      </c>
    </row>
    <row r="29" spans="1:8">
      <c r="A29">
        <v>3</v>
      </c>
      <c r="B29" t="s">
        <v>251</v>
      </c>
      <c r="C29" s="14">
        <v>20.983409881591797</v>
      </c>
      <c r="D29" s="14">
        <f t="shared" si="8"/>
        <v>17.449003219604492</v>
      </c>
      <c r="E29" s="14">
        <v>3.5344066619873047</v>
      </c>
      <c r="F29" s="14"/>
      <c r="G29" s="16">
        <f t="shared" si="9"/>
        <v>0.40386517842610692</v>
      </c>
      <c r="H29" s="29">
        <f t="shared" si="7"/>
        <v>0.75583059412918341</v>
      </c>
    </row>
    <row r="30" spans="1:8">
      <c r="A30">
        <v>1</v>
      </c>
      <c r="B30" t="s">
        <v>252</v>
      </c>
      <c r="C30" s="14">
        <v>22.512836456298828</v>
      </c>
      <c r="D30" s="14">
        <f t="shared" si="8"/>
        <v>17.124849319458008</v>
      </c>
      <c r="E30" s="14">
        <v>5.3879871368408203</v>
      </c>
      <c r="F30" s="14"/>
      <c r="G30" s="16">
        <f t="shared" si="9"/>
        <v>2.2574456532796225</v>
      </c>
      <c r="H30" s="29">
        <f t="shared" si="7"/>
        <v>0.20914194605123687</v>
      </c>
    </row>
    <row r="31" spans="1:8">
      <c r="A31">
        <v>2</v>
      </c>
      <c r="B31" t="s">
        <v>252</v>
      </c>
      <c r="C31" s="14">
        <v>22.34998893737793</v>
      </c>
      <c r="D31" s="14">
        <f t="shared" si="8"/>
        <v>16.930501937866211</v>
      </c>
      <c r="E31" s="14">
        <v>5.4194869995117188</v>
      </c>
      <c r="F31" s="14"/>
      <c r="G31" s="16">
        <f t="shared" si="9"/>
        <v>2.288945515950521</v>
      </c>
      <c r="H31" s="29">
        <f t="shared" si="7"/>
        <v>0.20462502301098398</v>
      </c>
    </row>
    <row r="32" spans="1:8">
      <c r="A32">
        <v>3</v>
      </c>
      <c r="B32" t="s">
        <v>252</v>
      </c>
      <c r="C32" s="14">
        <v>23.461336135864258</v>
      </c>
      <c r="D32" s="14">
        <f t="shared" si="8"/>
        <v>17.321998596191406</v>
      </c>
      <c r="E32" s="14">
        <v>6.1393375396728516</v>
      </c>
      <c r="F32" s="14"/>
      <c r="G32" s="16">
        <f t="shared" si="9"/>
        <v>3.0087960561116538</v>
      </c>
      <c r="H32" s="29">
        <f t="shared" si="7"/>
        <v>0.12424019840746645</v>
      </c>
    </row>
    <row r="33" spans="1:8">
      <c r="A33">
        <v>1</v>
      </c>
      <c r="B33" t="s">
        <v>253</v>
      </c>
      <c r="C33" s="14">
        <v>17.723255157470703</v>
      </c>
      <c r="D33" s="14">
        <f t="shared" si="8"/>
        <v>19.480442047119102</v>
      </c>
      <c r="E33" s="14">
        <v>-1.7571868896483984</v>
      </c>
      <c r="F33" s="14"/>
      <c r="G33" s="16">
        <f t="shared" si="9"/>
        <v>-4.8877283732095957</v>
      </c>
      <c r="H33" s="29">
        <f t="shared" si="7"/>
        <v>29.604167378465402</v>
      </c>
    </row>
    <row r="34" spans="1:8">
      <c r="A34">
        <v>2</v>
      </c>
      <c r="B34" t="s">
        <v>253</v>
      </c>
      <c r="C34" s="14">
        <v>18.280624389648438</v>
      </c>
      <c r="D34" s="14">
        <f t="shared" si="8"/>
        <v>19.350606918334961</v>
      </c>
      <c r="E34" s="14">
        <v>-1.0699825286865234</v>
      </c>
      <c r="F34" s="14"/>
      <c r="G34" s="16">
        <f t="shared" si="9"/>
        <v>-4.2005240122477208</v>
      </c>
      <c r="H34" s="29">
        <f t="shared" si="7"/>
        <v>18.385850532030446</v>
      </c>
    </row>
    <row r="35" spans="1:8">
      <c r="A35">
        <v>3</v>
      </c>
      <c r="B35" t="s">
        <v>253</v>
      </c>
      <c r="C35" s="14">
        <v>17.867425918579102</v>
      </c>
      <c r="D35" s="14">
        <f t="shared" si="8"/>
        <v>18.991584777832031</v>
      </c>
      <c r="E35" s="14">
        <v>-1.1241588592529297</v>
      </c>
      <c r="F35" s="14"/>
      <c r="G35" s="16">
        <f t="shared" si="9"/>
        <v>-4.254700342814127</v>
      </c>
      <c r="H35" s="29">
        <f t="shared" si="7"/>
        <v>19.089406482253985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A9513-E406-BC41-8826-6C7083D0B4C6}">
  <dimension ref="A1:H11"/>
  <sheetViews>
    <sheetView workbookViewId="0">
      <selection activeCell="F20" sqref="F20"/>
    </sheetView>
  </sheetViews>
  <sheetFormatPr baseColWidth="10" defaultColWidth="11" defaultRowHeight="16"/>
  <sheetData>
    <row r="1" spans="1:8">
      <c r="A1" s="11" t="s">
        <v>27</v>
      </c>
      <c r="B1" s="11"/>
      <c r="C1" s="12"/>
      <c r="D1" s="12"/>
      <c r="E1" s="13"/>
      <c r="F1" s="13"/>
      <c r="G1" s="13"/>
      <c r="H1" s="12"/>
    </row>
    <row r="2" spans="1:8">
      <c r="A2" s="11" t="s">
        <v>28</v>
      </c>
      <c r="B2" s="11" t="s">
        <v>29</v>
      </c>
      <c r="C2" s="12" t="s">
        <v>30</v>
      </c>
      <c r="D2" s="12" t="s">
        <v>31</v>
      </c>
      <c r="E2" s="13" t="s">
        <v>32</v>
      </c>
      <c r="F2" s="13" t="s">
        <v>33</v>
      </c>
      <c r="G2" s="13" t="s">
        <v>34</v>
      </c>
      <c r="H2" s="12" t="s">
        <v>35</v>
      </c>
    </row>
    <row r="3" spans="1:8">
      <c r="A3" s="11">
        <v>1</v>
      </c>
      <c r="B3" s="11" t="s">
        <v>36</v>
      </c>
      <c r="C3" s="15">
        <v>28.904186200000002</v>
      </c>
      <c r="D3" s="12">
        <v>19.989999999999998</v>
      </c>
      <c r="E3" s="13">
        <v>8.91</v>
      </c>
      <c r="F3" s="13">
        <v>8.77</v>
      </c>
      <c r="G3" s="13">
        <v>0.14000000000000001</v>
      </c>
      <c r="H3" s="12">
        <v>0.90500000000000003</v>
      </c>
    </row>
    <row r="4" spans="1:8">
      <c r="A4" s="11">
        <v>2</v>
      </c>
      <c r="B4" s="11" t="s">
        <v>36</v>
      </c>
      <c r="C4" s="15">
        <v>28.706193899999999</v>
      </c>
      <c r="D4" s="12">
        <v>20.16</v>
      </c>
      <c r="E4" s="13">
        <v>8.5500000000000007</v>
      </c>
      <c r="F4" s="13"/>
      <c r="G4" s="13">
        <v>-0.22</v>
      </c>
      <c r="H4" s="12">
        <v>1.167</v>
      </c>
    </row>
    <row r="5" spans="1:8">
      <c r="A5" s="11">
        <v>3</v>
      </c>
      <c r="B5" s="11" t="s">
        <v>36</v>
      </c>
      <c r="C5" s="15">
        <v>28.839996299999999</v>
      </c>
      <c r="D5" s="12">
        <v>19.992000000000001</v>
      </c>
      <c r="E5" s="13">
        <v>8.85</v>
      </c>
      <c r="F5" s="13"/>
      <c r="G5" s="13">
        <v>0.08</v>
      </c>
      <c r="H5" s="12">
        <v>0.94699999999999995</v>
      </c>
    </row>
    <row r="6" spans="1:8">
      <c r="A6" s="11">
        <v>1</v>
      </c>
      <c r="B6" s="11" t="s">
        <v>37</v>
      </c>
      <c r="C6" s="15">
        <v>26.526956599999998</v>
      </c>
      <c r="D6" s="12">
        <v>19.606000000000002</v>
      </c>
      <c r="E6" s="13">
        <v>6.92</v>
      </c>
      <c r="F6" s="13"/>
      <c r="G6" s="13">
        <v>-1.85</v>
      </c>
      <c r="H6" s="12">
        <v>3.6019999999999999</v>
      </c>
    </row>
    <row r="7" spans="1:8">
      <c r="A7" s="11">
        <v>2</v>
      </c>
      <c r="B7" s="11" t="s">
        <v>37</v>
      </c>
      <c r="C7" s="15">
        <v>25.7460594</v>
      </c>
      <c r="D7" s="12">
        <v>20.030999999999999</v>
      </c>
      <c r="E7" s="13">
        <v>5.71</v>
      </c>
      <c r="F7" s="13"/>
      <c r="G7" s="13">
        <v>-3.05</v>
      </c>
      <c r="H7" s="12">
        <v>8.31</v>
      </c>
    </row>
    <row r="8" spans="1:8">
      <c r="A8" s="11">
        <v>3</v>
      </c>
      <c r="B8" s="11" t="s">
        <v>37</v>
      </c>
      <c r="C8" s="15">
        <v>26.307558100000001</v>
      </c>
      <c r="D8" s="12">
        <v>19.795000000000002</v>
      </c>
      <c r="E8" s="13">
        <v>6.51</v>
      </c>
      <c r="F8" s="13"/>
      <c r="G8" s="13">
        <v>-2.2599999999999998</v>
      </c>
      <c r="H8" s="12">
        <v>4.7809999999999997</v>
      </c>
    </row>
    <row r="9" spans="1:8">
      <c r="A9" s="11">
        <v>1</v>
      </c>
      <c r="B9" s="11" t="s">
        <v>38</v>
      </c>
      <c r="C9" s="17">
        <v>24.363</v>
      </c>
      <c r="D9" s="17">
        <v>21</v>
      </c>
      <c r="E9" s="13">
        <v>3.36</v>
      </c>
      <c r="F9" s="13"/>
      <c r="G9" s="13">
        <v>-5.41</v>
      </c>
      <c r="H9" s="12">
        <v>42.405999999999999</v>
      </c>
    </row>
    <row r="10" spans="1:8">
      <c r="A10" s="11">
        <v>2</v>
      </c>
      <c r="B10" s="11" t="s">
        <v>38</v>
      </c>
      <c r="C10" s="17">
        <v>23.9</v>
      </c>
      <c r="D10" s="12">
        <v>19.97</v>
      </c>
      <c r="E10" s="13">
        <v>3.93</v>
      </c>
      <c r="F10" s="13"/>
      <c r="G10" s="13">
        <v>-4.84</v>
      </c>
      <c r="H10" s="12">
        <v>28.638999999999999</v>
      </c>
    </row>
    <row r="11" spans="1:8">
      <c r="A11" s="11">
        <v>3</v>
      </c>
      <c r="B11" s="11" t="s">
        <v>38</v>
      </c>
      <c r="C11" s="17">
        <v>24.018000000000001</v>
      </c>
      <c r="D11" s="17">
        <v>20.7</v>
      </c>
      <c r="E11" s="13">
        <v>3.32</v>
      </c>
      <c r="F11" s="13"/>
      <c r="G11" s="13">
        <v>-5.45</v>
      </c>
      <c r="H11" s="12">
        <v>43.786999999999999</v>
      </c>
    </row>
  </sheetData>
  <phoneticPr fontId="1" type="noConversion"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6F743-AC22-C046-9298-4CFB0BE2FE96}">
  <dimension ref="A1:H23"/>
  <sheetViews>
    <sheetView topLeftCell="A8" workbookViewId="0">
      <selection activeCell="H21" sqref="H21:H23"/>
    </sheetView>
  </sheetViews>
  <sheetFormatPr baseColWidth="10" defaultColWidth="11" defaultRowHeight="16"/>
  <sheetData>
    <row r="1" spans="1:8">
      <c r="A1" s="11" t="s">
        <v>245</v>
      </c>
      <c r="B1" s="11"/>
      <c r="C1" s="12"/>
      <c r="D1" s="12"/>
      <c r="E1" s="13"/>
      <c r="F1" s="13"/>
      <c r="G1" s="13"/>
      <c r="H1" s="12"/>
    </row>
    <row r="2" spans="1:8">
      <c r="A2" s="11" t="s">
        <v>28</v>
      </c>
      <c r="B2" s="11" t="s">
        <v>29</v>
      </c>
      <c r="C2" s="12" t="s">
        <v>30</v>
      </c>
      <c r="D2" s="12" t="s">
        <v>31</v>
      </c>
      <c r="E2" s="13" t="s">
        <v>32</v>
      </c>
      <c r="F2" s="13" t="s">
        <v>33</v>
      </c>
      <c r="G2" s="13" t="s">
        <v>34</v>
      </c>
      <c r="H2" s="12" t="s">
        <v>35</v>
      </c>
    </row>
    <row r="3" spans="1:8">
      <c r="A3" s="11">
        <v>1</v>
      </c>
      <c r="B3" s="11" t="s">
        <v>36</v>
      </c>
      <c r="C3" s="15">
        <v>24.302181239999999</v>
      </c>
      <c r="D3" s="12">
        <v>19.989999999999998</v>
      </c>
      <c r="E3" s="13">
        <v>4.3099999999999996</v>
      </c>
      <c r="F3" s="13">
        <v>4.58</v>
      </c>
      <c r="G3" s="13">
        <v>-0.27</v>
      </c>
      <c r="H3" s="12">
        <v>1.2050000000000001</v>
      </c>
    </row>
    <row r="4" spans="1:8">
      <c r="A4" s="11">
        <v>2</v>
      </c>
      <c r="B4" s="11" t="s">
        <v>36</v>
      </c>
      <c r="C4" s="15">
        <v>24.73584747</v>
      </c>
      <c r="D4" s="12">
        <v>20.16</v>
      </c>
      <c r="E4" s="13">
        <v>4.58</v>
      </c>
      <c r="F4" s="13"/>
      <c r="G4" s="13">
        <v>-0.01</v>
      </c>
      <c r="H4" s="12">
        <v>1.004</v>
      </c>
    </row>
    <row r="5" spans="1:8">
      <c r="A5" s="11">
        <v>3</v>
      </c>
      <c r="B5" s="11" t="s">
        <v>36</v>
      </c>
      <c r="C5" s="15">
        <v>24.848533629999999</v>
      </c>
      <c r="D5" s="12">
        <v>19.992000000000001</v>
      </c>
      <c r="E5" s="13">
        <v>4.8600000000000003</v>
      </c>
      <c r="F5" s="13"/>
      <c r="G5" s="13">
        <v>0.28000000000000003</v>
      </c>
      <c r="H5" s="12">
        <v>0.82599999999999996</v>
      </c>
    </row>
    <row r="6" spans="1:8">
      <c r="A6" s="11">
        <v>1</v>
      </c>
      <c r="B6" s="11" t="s">
        <v>37</v>
      </c>
      <c r="C6" s="15">
        <v>27.602106089999999</v>
      </c>
      <c r="D6" s="12">
        <v>19.606000000000002</v>
      </c>
      <c r="E6" s="13">
        <v>8</v>
      </c>
      <c r="F6" s="13"/>
      <c r="G6" s="13">
        <v>3.41</v>
      </c>
      <c r="H6" s="12">
        <v>9.4E-2</v>
      </c>
    </row>
    <row r="7" spans="1:8">
      <c r="A7" s="11">
        <v>2</v>
      </c>
      <c r="B7" s="11" t="s">
        <v>37</v>
      </c>
      <c r="C7" s="15">
        <v>28.780159000000001</v>
      </c>
      <c r="D7" s="12">
        <v>20.030999999999999</v>
      </c>
      <c r="E7" s="13">
        <v>8.75</v>
      </c>
      <c r="F7" s="13"/>
      <c r="G7" s="13">
        <v>4.17</v>
      </c>
      <c r="H7" s="12">
        <v>5.6000000000000001E-2</v>
      </c>
    </row>
    <row r="8" spans="1:8">
      <c r="A8" s="11">
        <v>3</v>
      </c>
      <c r="B8" s="11" t="s">
        <v>37</v>
      </c>
      <c r="C8" s="15">
        <v>29.27170563</v>
      </c>
      <c r="D8" s="12">
        <v>19.795000000000002</v>
      </c>
      <c r="E8" s="13">
        <v>9.48</v>
      </c>
      <c r="F8" s="13"/>
      <c r="G8" s="13">
        <v>4.8899999999999997</v>
      </c>
      <c r="H8" s="12">
        <v>3.4000000000000002E-2</v>
      </c>
    </row>
    <row r="9" spans="1:8">
      <c r="A9" s="11">
        <v>1</v>
      </c>
      <c r="B9" s="11" t="s">
        <v>38</v>
      </c>
      <c r="C9" s="17">
        <v>32.545999999999999</v>
      </c>
      <c r="D9" s="17">
        <v>21</v>
      </c>
      <c r="E9" s="13">
        <v>11.55</v>
      </c>
      <c r="F9" s="13"/>
      <c r="G9" s="13">
        <v>6.96</v>
      </c>
      <c r="H9" s="12">
        <v>8.0000000000000002E-3</v>
      </c>
    </row>
    <row r="10" spans="1:8">
      <c r="A10" s="11">
        <v>2</v>
      </c>
      <c r="B10" s="11" t="s">
        <v>38</v>
      </c>
      <c r="C10" s="17">
        <v>32.451000000000001</v>
      </c>
      <c r="D10" s="12">
        <v>19.97</v>
      </c>
      <c r="E10" s="13">
        <v>12.48</v>
      </c>
      <c r="F10" s="13"/>
      <c r="G10" s="13">
        <v>7.9</v>
      </c>
      <c r="H10" s="12">
        <v>4.0000000000000001E-3</v>
      </c>
    </row>
    <row r="11" spans="1:8">
      <c r="A11" s="11">
        <v>3</v>
      </c>
      <c r="B11" s="11" t="s">
        <v>38</v>
      </c>
      <c r="C11" s="17">
        <v>31.934000000000001</v>
      </c>
      <c r="D11" s="17">
        <v>20.7</v>
      </c>
      <c r="E11" s="13">
        <v>11.23</v>
      </c>
      <c r="F11" s="13"/>
      <c r="G11" s="13">
        <v>6.65</v>
      </c>
      <c r="H11" s="12">
        <v>0.01</v>
      </c>
    </row>
    <row r="12" spans="1:8">
      <c r="A12" s="11"/>
      <c r="B12" s="11"/>
      <c r="C12" s="12"/>
      <c r="D12" s="12"/>
      <c r="E12" s="13"/>
      <c r="F12" s="13"/>
      <c r="G12" s="13"/>
      <c r="H12" s="12"/>
    </row>
    <row r="13" spans="1:8">
      <c r="A13" s="11" t="s">
        <v>244</v>
      </c>
      <c r="B13" s="11"/>
      <c r="C13" s="12"/>
      <c r="D13" s="12"/>
      <c r="E13" s="13"/>
      <c r="F13" s="13"/>
      <c r="G13" s="13"/>
      <c r="H13" s="12"/>
    </row>
    <row r="14" spans="1:8">
      <c r="A14" s="11" t="s">
        <v>28</v>
      </c>
      <c r="B14" s="11" t="s">
        <v>29</v>
      </c>
      <c r="C14" s="12" t="s">
        <v>30</v>
      </c>
      <c r="D14" s="12" t="s">
        <v>31</v>
      </c>
      <c r="E14" s="13" t="s">
        <v>32</v>
      </c>
      <c r="F14" s="13" t="s">
        <v>33</v>
      </c>
      <c r="G14" s="13" t="s">
        <v>34</v>
      </c>
      <c r="H14" s="12" t="s">
        <v>35</v>
      </c>
    </row>
    <row r="15" spans="1:8">
      <c r="A15" s="11">
        <v>1</v>
      </c>
      <c r="B15" s="11" t="s">
        <v>36</v>
      </c>
      <c r="C15" s="15">
        <v>24.709934230000002</v>
      </c>
      <c r="D15" s="12">
        <v>19.989999999999998</v>
      </c>
      <c r="E15" s="13">
        <v>4.72</v>
      </c>
      <c r="F15" s="13">
        <v>5.01</v>
      </c>
      <c r="G15" s="13">
        <v>-0.28999999999999998</v>
      </c>
      <c r="H15" s="12">
        <v>1.2230000000000001</v>
      </c>
    </row>
    <row r="16" spans="1:8">
      <c r="A16" s="11">
        <v>2</v>
      </c>
      <c r="B16" s="11" t="s">
        <v>36</v>
      </c>
      <c r="C16" s="12">
        <v>25.385999999999999</v>
      </c>
      <c r="D16" s="12">
        <v>20.16</v>
      </c>
      <c r="E16" s="13">
        <v>5.23</v>
      </c>
      <c r="F16" s="13"/>
      <c r="G16" s="13">
        <v>0.21</v>
      </c>
      <c r="H16" s="12">
        <v>0.86199999999999999</v>
      </c>
    </row>
    <row r="17" spans="1:8">
      <c r="A17" s="11">
        <v>3</v>
      </c>
      <c r="B17" s="11" t="s">
        <v>36</v>
      </c>
      <c r="C17" s="15">
        <v>25.078990940000001</v>
      </c>
      <c r="D17" s="12">
        <v>19.992000000000001</v>
      </c>
      <c r="E17" s="13">
        <v>5.09</v>
      </c>
      <c r="F17" s="13"/>
      <c r="G17" s="13">
        <v>0.08</v>
      </c>
      <c r="H17" s="12">
        <v>0.94899999999999995</v>
      </c>
    </row>
    <row r="18" spans="1:8">
      <c r="A18" s="11">
        <v>1</v>
      </c>
      <c r="B18" s="11" t="s">
        <v>37</v>
      </c>
      <c r="C18" s="15">
        <v>25.26992989</v>
      </c>
      <c r="D18" s="12">
        <v>19.606000000000002</v>
      </c>
      <c r="E18" s="13">
        <v>5.66</v>
      </c>
      <c r="F18" s="13"/>
      <c r="G18" s="13">
        <v>0.65</v>
      </c>
      <c r="H18" s="12">
        <v>0.63600000000000001</v>
      </c>
    </row>
    <row r="19" spans="1:8">
      <c r="A19" s="11">
        <v>2</v>
      </c>
      <c r="B19" s="11" t="s">
        <v>37</v>
      </c>
      <c r="C19" s="12">
        <v>25.983000000000001</v>
      </c>
      <c r="D19" s="12">
        <v>20.030999999999999</v>
      </c>
      <c r="E19" s="13">
        <v>5.95</v>
      </c>
      <c r="F19" s="13"/>
      <c r="G19" s="13">
        <v>0.94</v>
      </c>
      <c r="H19" s="12">
        <v>0.52100000000000002</v>
      </c>
    </row>
    <row r="20" spans="1:8">
      <c r="A20" s="11">
        <v>3</v>
      </c>
      <c r="B20" s="11" t="s">
        <v>37</v>
      </c>
      <c r="C20" s="15">
        <v>25.876102450000001</v>
      </c>
      <c r="D20" s="12">
        <v>19.795000000000002</v>
      </c>
      <c r="E20" s="13">
        <v>6.08</v>
      </c>
      <c r="F20" s="13"/>
      <c r="G20" s="13">
        <v>1.07</v>
      </c>
      <c r="H20" s="12">
        <v>0.47599999999999998</v>
      </c>
    </row>
    <row r="21" spans="1:8">
      <c r="A21" s="11">
        <v>1</v>
      </c>
      <c r="B21" s="11" t="s">
        <v>38</v>
      </c>
      <c r="C21" s="17">
        <v>27.600999999999999</v>
      </c>
      <c r="D21" s="17">
        <v>21</v>
      </c>
      <c r="E21" s="13">
        <v>6.6</v>
      </c>
      <c r="F21" s="13"/>
      <c r="G21" s="13">
        <v>1.59</v>
      </c>
      <c r="H21" s="12">
        <v>0.33200000000000002</v>
      </c>
    </row>
    <row r="22" spans="1:8">
      <c r="A22" s="11">
        <v>2</v>
      </c>
      <c r="B22" s="11" t="s">
        <v>38</v>
      </c>
      <c r="C22" s="17">
        <v>27.048999999999999</v>
      </c>
      <c r="D22" s="12">
        <v>19.97</v>
      </c>
      <c r="E22" s="13">
        <v>7.08</v>
      </c>
      <c r="F22" s="13"/>
      <c r="G22" s="13">
        <v>2.0699999999999998</v>
      </c>
      <c r="H22" s="12">
        <v>0.23899999999999999</v>
      </c>
    </row>
    <row r="23" spans="1:8">
      <c r="A23" s="11">
        <v>3</v>
      </c>
      <c r="B23" s="11" t="s">
        <v>38</v>
      </c>
      <c r="C23" s="17">
        <v>26.969000000000001</v>
      </c>
      <c r="D23" s="17">
        <v>20.7</v>
      </c>
      <c r="E23" s="13">
        <v>6.27</v>
      </c>
      <c r="F23" s="13"/>
      <c r="G23" s="13">
        <v>1.26</v>
      </c>
      <c r="H23" s="12">
        <v>0.41799999999999998</v>
      </c>
    </row>
  </sheetData>
  <phoneticPr fontId="1" type="noConversion"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4CC3A-9FF6-DE4B-BDA6-4BDD4909B624}">
  <dimension ref="A1:H11"/>
  <sheetViews>
    <sheetView workbookViewId="0">
      <selection activeCell="H9" sqref="H9:H11"/>
    </sheetView>
  </sheetViews>
  <sheetFormatPr baseColWidth="10" defaultColWidth="11" defaultRowHeight="16"/>
  <sheetData>
    <row r="1" spans="1:8">
      <c r="A1" t="s">
        <v>256</v>
      </c>
      <c r="C1" s="1"/>
      <c r="D1" s="1"/>
      <c r="E1" s="2"/>
      <c r="F1" s="2"/>
      <c r="G1" s="2"/>
      <c r="H1" s="1"/>
    </row>
    <row r="2" spans="1:8">
      <c r="A2" t="s">
        <v>2</v>
      </c>
      <c r="B2" t="s">
        <v>3</v>
      </c>
      <c r="C2" s="1" t="s">
        <v>150</v>
      </c>
      <c r="D2" s="1" t="s">
        <v>151</v>
      </c>
      <c r="E2" s="2" t="s">
        <v>32</v>
      </c>
      <c r="F2" s="2" t="s">
        <v>152</v>
      </c>
      <c r="G2" s="2" t="s">
        <v>153</v>
      </c>
      <c r="H2" s="1" t="s">
        <v>35</v>
      </c>
    </row>
    <row r="3" spans="1:8">
      <c r="A3">
        <v>1</v>
      </c>
      <c r="B3" t="s">
        <v>251</v>
      </c>
      <c r="C3" s="14">
        <v>28.887149810791016</v>
      </c>
      <c r="D3" s="1">
        <v>20.376001358032227</v>
      </c>
      <c r="E3" s="2">
        <f t="shared" ref="E3:E11" si="0">C3-D3</f>
        <v>8.5111484527587891</v>
      </c>
      <c r="F3" s="2">
        <f>AVERAGE(E3:E5)</f>
        <v>8.5979169209798183</v>
      </c>
      <c r="G3" s="2">
        <f>E3-$F$3</f>
        <v>-8.6768468221029238E-2</v>
      </c>
      <c r="H3" s="1">
        <f t="shared" ref="H3:H11" si="1">2^-G3</f>
        <v>1.0619887389187974</v>
      </c>
    </row>
    <row r="4" spans="1:8">
      <c r="A4">
        <v>2</v>
      </c>
      <c r="B4" t="s">
        <v>251</v>
      </c>
      <c r="C4" s="1">
        <v>30.370990753173828</v>
      </c>
      <c r="D4" s="1">
        <v>21.78985595703125</v>
      </c>
      <c r="E4" s="2">
        <f t="shared" si="0"/>
        <v>8.5811347961425781</v>
      </c>
      <c r="F4" s="2"/>
      <c r="G4" s="2">
        <f t="shared" ref="G4:G11" si="2">E4-$F$3</f>
        <v>-1.6782124837240175E-2</v>
      </c>
      <c r="H4" s="1">
        <f t="shared" si="1"/>
        <v>1.0117004029450456</v>
      </c>
    </row>
    <row r="5" spans="1:8">
      <c r="A5">
        <v>3</v>
      </c>
      <c r="B5" t="s">
        <v>251</v>
      </c>
      <c r="C5" s="14">
        <v>30.778600692749023</v>
      </c>
      <c r="D5" s="1">
        <v>22.077133178710938</v>
      </c>
      <c r="E5" s="2">
        <f t="shared" si="0"/>
        <v>8.7014675140380859</v>
      </c>
      <c r="F5" s="2"/>
      <c r="G5" s="2">
        <f t="shared" si="2"/>
        <v>0.10355059305826764</v>
      </c>
      <c r="H5" s="1">
        <f t="shared" si="1"/>
        <v>0.93073954271546611</v>
      </c>
    </row>
    <row r="6" spans="1:8">
      <c r="A6">
        <v>1</v>
      </c>
      <c r="B6" t="s">
        <v>252</v>
      </c>
      <c r="C6" s="14">
        <v>29.558853149414062</v>
      </c>
      <c r="D6" s="1">
        <v>20.04071044921875</v>
      </c>
      <c r="E6" s="2">
        <f t="shared" si="0"/>
        <v>9.5181427001953125</v>
      </c>
      <c r="F6" s="2"/>
      <c r="G6" s="2">
        <f t="shared" si="2"/>
        <v>0.9202257792154942</v>
      </c>
      <c r="H6" s="1">
        <f t="shared" si="1"/>
        <v>0.52842631602795154</v>
      </c>
    </row>
    <row r="7" spans="1:8">
      <c r="A7">
        <v>2</v>
      </c>
      <c r="B7" t="s">
        <v>252</v>
      </c>
      <c r="C7" s="14">
        <v>31.522470474243164</v>
      </c>
      <c r="D7" s="1">
        <v>21.981189727783203</v>
      </c>
      <c r="E7" s="2">
        <f t="shared" si="0"/>
        <v>9.5412807464599609</v>
      </c>
      <c r="F7" s="2"/>
      <c r="G7" s="2">
        <f t="shared" si="2"/>
        <v>0.94336382548014264</v>
      </c>
      <c r="H7" s="1">
        <f t="shared" si="1"/>
        <v>0.52001897594331514</v>
      </c>
    </row>
    <row r="8" spans="1:8">
      <c r="A8">
        <v>3</v>
      </c>
      <c r="B8" t="s">
        <v>252</v>
      </c>
      <c r="C8" s="14">
        <v>32.407787322998047</v>
      </c>
      <c r="D8" s="1">
        <v>23.109220504760742</v>
      </c>
      <c r="E8" s="2">
        <f t="shared" si="0"/>
        <v>9.2985668182373047</v>
      </c>
      <c r="F8" s="2"/>
      <c r="G8" s="2">
        <f t="shared" si="2"/>
        <v>0.70064989725748639</v>
      </c>
      <c r="H8" s="1">
        <f t="shared" si="1"/>
        <v>0.6152949695689921</v>
      </c>
    </row>
    <row r="9" spans="1:8">
      <c r="A9">
        <v>1</v>
      </c>
      <c r="B9" t="s">
        <v>253</v>
      </c>
      <c r="C9" s="14">
        <v>25.430347442626953</v>
      </c>
      <c r="D9" s="1">
        <v>19.647356033325195</v>
      </c>
      <c r="E9" s="2">
        <f t="shared" si="0"/>
        <v>5.7829914093017578</v>
      </c>
      <c r="F9" s="2"/>
      <c r="G9" s="2">
        <f t="shared" si="2"/>
        <v>-2.8149255116780605</v>
      </c>
      <c r="H9" s="1">
        <f t="shared" si="1"/>
        <v>7.0368292768615461</v>
      </c>
    </row>
    <row r="10" spans="1:8">
      <c r="A10">
        <v>2</v>
      </c>
      <c r="B10" t="s">
        <v>253</v>
      </c>
      <c r="C10" s="14">
        <v>25.435426712036133</v>
      </c>
      <c r="D10" s="1">
        <v>19.110258102416992</v>
      </c>
      <c r="E10" s="2">
        <f t="shared" si="0"/>
        <v>6.3251686096191406</v>
      </c>
      <c r="F10" s="2"/>
      <c r="G10" s="2">
        <f t="shared" si="2"/>
        <v>-2.2727483113606777</v>
      </c>
      <c r="H10" s="1">
        <f t="shared" si="1"/>
        <v>4.8324282477741143</v>
      </c>
    </row>
    <row r="11" spans="1:8">
      <c r="A11">
        <v>3</v>
      </c>
      <c r="B11" t="s">
        <v>253</v>
      </c>
      <c r="C11" s="14">
        <v>25.575258255004883</v>
      </c>
      <c r="D11" s="1">
        <v>19.240154266357422</v>
      </c>
      <c r="E11" s="2">
        <f t="shared" si="0"/>
        <v>6.3351039886474609</v>
      </c>
      <c r="F11" s="2"/>
      <c r="G11" s="2">
        <f t="shared" si="2"/>
        <v>-2.2628129323323574</v>
      </c>
      <c r="H11" s="1">
        <f t="shared" si="1"/>
        <v>4.7992631906377952</v>
      </c>
    </row>
  </sheetData>
  <phoneticPr fontId="1" type="noConversion"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F50FE-6D4B-BF4C-B708-C079F3BEFC75}">
  <dimension ref="A1:H11"/>
  <sheetViews>
    <sheetView workbookViewId="0">
      <selection activeCell="H9" sqref="H9:H12"/>
    </sheetView>
  </sheetViews>
  <sheetFormatPr baseColWidth="10" defaultColWidth="11" defaultRowHeight="16"/>
  <sheetData>
    <row r="1" spans="1:8">
      <c r="A1" t="s">
        <v>257</v>
      </c>
      <c r="C1" s="1"/>
      <c r="D1" s="1"/>
      <c r="E1" s="2"/>
      <c r="F1" s="2"/>
      <c r="G1" s="2"/>
      <c r="H1" s="1"/>
    </row>
    <row r="2" spans="1:8">
      <c r="A2" t="s">
        <v>2</v>
      </c>
      <c r="B2" t="s">
        <v>3</v>
      </c>
      <c r="C2" s="1" t="s">
        <v>150</v>
      </c>
      <c r="D2" s="1" t="s">
        <v>151</v>
      </c>
      <c r="E2" s="2" t="s">
        <v>32</v>
      </c>
      <c r="F2" s="2" t="s">
        <v>152</v>
      </c>
      <c r="G2" s="2" t="s">
        <v>153</v>
      </c>
      <c r="H2" s="1" t="s">
        <v>35</v>
      </c>
    </row>
    <row r="3" spans="1:8">
      <c r="A3">
        <v>1</v>
      </c>
      <c r="B3" t="s">
        <v>251</v>
      </c>
      <c r="C3" s="14">
        <v>21.100986480712891</v>
      </c>
      <c r="D3" s="14">
        <f>C3-E3</f>
        <v>19.027133941650391</v>
      </c>
      <c r="E3" s="14">
        <v>2.0738525390625</v>
      </c>
      <c r="F3" s="16">
        <f>AVERAGE(E3:E5)</f>
        <v>2.0327472686767578</v>
      </c>
      <c r="G3" s="16">
        <f>E3-$F$3</f>
        <v>4.1105270385742188E-2</v>
      </c>
      <c r="H3" s="29">
        <f t="shared" ref="H3:H11" si="0">2^-G3</f>
        <v>0.97191006718543671</v>
      </c>
    </row>
    <row r="4" spans="1:8">
      <c r="A4">
        <v>2</v>
      </c>
      <c r="B4" t="s">
        <v>251</v>
      </c>
      <c r="C4" s="14">
        <v>21.356914520263672</v>
      </c>
      <c r="D4" s="14">
        <f t="shared" ref="D4:D11" si="1">C4-E4</f>
        <v>19.251188278198242</v>
      </c>
      <c r="E4" s="14">
        <v>2.1057262420654297</v>
      </c>
      <c r="F4" s="14"/>
      <c r="G4" s="16">
        <f t="shared" ref="G4:G11" si="2">E4-$F$3</f>
        <v>7.2978973388671875E-2</v>
      </c>
      <c r="H4" s="29">
        <f t="shared" si="0"/>
        <v>0.9506729567464226</v>
      </c>
    </row>
    <row r="5" spans="1:8">
      <c r="A5">
        <v>3</v>
      </c>
      <c r="B5" t="s">
        <v>251</v>
      </c>
      <c r="C5" s="14">
        <v>21.46772575378418</v>
      </c>
      <c r="D5" s="14">
        <f t="shared" si="1"/>
        <v>19.549062728881836</v>
      </c>
      <c r="E5" s="14">
        <v>1.9186630249023438</v>
      </c>
      <c r="F5" s="14"/>
      <c r="G5" s="16">
        <f t="shared" si="2"/>
        <v>-0.11408424377441406</v>
      </c>
      <c r="H5" s="29">
        <f t="shared" si="0"/>
        <v>1.08228784107673</v>
      </c>
    </row>
    <row r="6" spans="1:8">
      <c r="A6">
        <v>1</v>
      </c>
      <c r="B6" t="s">
        <v>252</v>
      </c>
      <c r="C6" s="14">
        <v>20.972970962524414</v>
      </c>
      <c r="D6" s="14">
        <f t="shared" si="1"/>
        <v>18.040092468261719</v>
      </c>
      <c r="E6" s="14">
        <v>2.9328784942626953</v>
      </c>
      <c r="F6" s="14"/>
      <c r="G6" s="16">
        <f t="shared" si="2"/>
        <v>0.9001312255859375</v>
      </c>
      <c r="H6" s="29">
        <f t="shared" si="0"/>
        <v>0.53583798995400078</v>
      </c>
    </row>
    <row r="7" spans="1:8">
      <c r="A7">
        <v>2</v>
      </c>
      <c r="B7" t="s">
        <v>252</v>
      </c>
      <c r="C7" s="14">
        <v>21.774229049682617</v>
      </c>
      <c r="D7" s="14">
        <f t="shared" si="1"/>
        <v>17.753477096557617</v>
      </c>
      <c r="E7" s="14">
        <v>4.020751953125</v>
      </c>
      <c r="F7" s="14"/>
      <c r="G7" s="16">
        <f t="shared" si="2"/>
        <v>1.9880046844482422</v>
      </c>
      <c r="H7" s="29">
        <f t="shared" si="0"/>
        <v>0.25208729519182427</v>
      </c>
    </row>
    <row r="8" spans="1:8">
      <c r="A8">
        <v>3</v>
      </c>
      <c r="B8" t="s">
        <v>252</v>
      </c>
      <c r="C8" s="14">
        <v>21.322023391723633</v>
      </c>
      <c r="D8" s="14">
        <f t="shared" si="1"/>
        <v>18.391986846923828</v>
      </c>
      <c r="E8" s="14">
        <v>2.9300365447998047</v>
      </c>
      <c r="F8" s="14"/>
      <c r="G8" s="16">
        <f t="shared" si="2"/>
        <v>0.89728927612304688</v>
      </c>
      <c r="H8" s="29">
        <f t="shared" si="0"/>
        <v>0.53689457178710209</v>
      </c>
    </row>
    <row r="9" spans="1:8">
      <c r="A9">
        <v>1</v>
      </c>
      <c r="B9" t="s">
        <v>253</v>
      </c>
      <c r="C9" s="14">
        <v>26.793092727661133</v>
      </c>
      <c r="D9" s="14">
        <f t="shared" si="1"/>
        <v>19.524826049804688</v>
      </c>
      <c r="E9" s="14">
        <v>7.2682666778564453</v>
      </c>
      <c r="F9" s="14"/>
      <c r="G9" s="16">
        <f t="shared" si="2"/>
        <v>5.2355194091796875</v>
      </c>
      <c r="H9" s="29">
        <f t="shared" si="0"/>
        <v>2.6543098270360041E-2</v>
      </c>
    </row>
    <row r="10" spans="1:8">
      <c r="A10">
        <v>2</v>
      </c>
      <c r="B10" t="s">
        <v>253</v>
      </c>
      <c r="C10" s="14">
        <v>28.663251876831055</v>
      </c>
      <c r="D10" s="14">
        <f t="shared" si="1"/>
        <v>19.000293731689453</v>
      </c>
      <c r="E10" s="14">
        <v>9.6629581451416016</v>
      </c>
      <c r="F10" s="14"/>
      <c r="G10" s="16">
        <f t="shared" si="2"/>
        <v>7.6302108764648438</v>
      </c>
      <c r="H10" s="29">
        <f t="shared" si="0"/>
        <v>5.047515403367433E-3</v>
      </c>
    </row>
    <row r="11" spans="1:8">
      <c r="A11">
        <v>3</v>
      </c>
      <c r="B11" t="s">
        <v>253</v>
      </c>
      <c r="C11" s="14">
        <v>25.380754470825195</v>
      </c>
      <c r="D11" s="14">
        <f t="shared" si="1"/>
        <v>19.453813552856445</v>
      </c>
      <c r="E11" s="14">
        <v>5.92694091796875</v>
      </c>
      <c r="F11" s="14"/>
      <c r="G11" s="16">
        <f t="shared" si="2"/>
        <v>3.8941936492919922</v>
      </c>
      <c r="H11" s="29">
        <f t="shared" si="0"/>
        <v>6.7255979593722426E-2</v>
      </c>
    </row>
  </sheetData>
  <phoneticPr fontId="1" type="noConversion"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9DCBC-1178-F046-B3F4-3C4FBD364D6B}">
  <dimension ref="A1:H11"/>
  <sheetViews>
    <sheetView workbookViewId="0">
      <selection activeCell="H9" sqref="H9:H11"/>
    </sheetView>
  </sheetViews>
  <sheetFormatPr baseColWidth="10" defaultColWidth="11" defaultRowHeight="16"/>
  <sheetData>
    <row r="1" spans="1:8">
      <c r="A1" t="s">
        <v>258</v>
      </c>
      <c r="C1" s="1"/>
      <c r="D1" s="1"/>
      <c r="E1" s="2"/>
      <c r="F1" s="2"/>
      <c r="G1" s="2"/>
      <c r="H1" s="1"/>
    </row>
    <row r="2" spans="1:8">
      <c r="A2" t="s">
        <v>2</v>
      </c>
      <c r="B2" t="s">
        <v>3</v>
      </c>
      <c r="C2" s="1" t="s">
        <v>150</v>
      </c>
      <c r="D2" s="1" t="s">
        <v>151</v>
      </c>
      <c r="E2" s="2" t="s">
        <v>32</v>
      </c>
      <c r="F2" s="2" t="s">
        <v>152</v>
      </c>
      <c r="G2" s="2" t="s">
        <v>153</v>
      </c>
      <c r="H2" s="1" t="s">
        <v>35</v>
      </c>
    </row>
    <row r="3" spans="1:8">
      <c r="A3">
        <v>1</v>
      </c>
      <c r="B3" t="s">
        <v>251</v>
      </c>
      <c r="C3" s="14">
        <v>26.983442306518555</v>
      </c>
      <c r="D3" s="14">
        <f>C3-E3</f>
        <v>20.593032836914062</v>
      </c>
      <c r="E3" s="14">
        <v>6.3904094696044922</v>
      </c>
      <c r="F3" s="16">
        <f>AVERAGE(E3:E5)</f>
        <v>6.4563643137613935</v>
      </c>
      <c r="G3" s="16">
        <f>E3-$F$3</f>
        <v>-6.5954844156901338E-2</v>
      </c>
      <c r="H3" s="29">
        <f t="shared" ref="H3:H11" si="0">2^-G3</f>
        <v>1.0467775176967804</v>
      </c>
    </row>
    <row r="4" spans="1:8">
      <c r="A4">
        <v>2</v>
      </c>
      <c r="B4" t="s">
        <v>251</v>
      </c>
      <c r="C4" s="16">
        <v>27.613731384277344</v>
      </c>
      <c r="D4" s="14">
        <f t="shared" ref="D4:D11" si="1">C4-E4</f>
        <v>21.113607406616211</v>
      </c>
      <c r="E4" s="16">
        <v>6.5001239776611328</v>
      </c>
      <c r="F4" s="14"/>
      <c r="G4" s="16">
        <f t="shared" ref="G4:G11" si="2">E4-$F$3</f>
        <v>4.3759663899739287E-2</v>
      </c>
      <c r="H4" s="29">
        <f t="shared" si="0"/>
        <v>0.97012350809779113</v>
      </c>
    </row>
    <row r="5" spans="1:8">
      <c r="A5">
        <v>3</v>
      </c>
      <c r="B5" t="s">
        <v>251</v>
      </c>
      <c r="C5" s="14">
        <v>26.968038558959961</v>
      </c>
      <c r="D5" s="14">
        <f t="shared" si="1"/>
        <v>20.489479064941406</v>
      </c>
      <c r="E5" s="14">
        <v>6.4785594940185547</v>
      </c>
      <c r="F5" s="14"/>
      <c r="G5" s="16">
        <f t="shared" si="2"/>
        <v>2.2195180257161162E-2</v>
      </c>
      <c r="H5" s="29">
        <f t="shared" si="0"/>
        <v>0.98473321066163966</v>
      </c>
    </row>
    <row r="6" spans="1:8">
      <c r="A6">
        <v>1</v>
      </c>
      <c r="B6" t="s">
        <v>252</v>
      </c>
      <c r="C6" s="14">
        <v>26.007152557373047</v>
      </c>
      <c r="D6" s="14">
        <f t="shared" si="1"/>
        <v>20.438606262207031</v>
      </c>
      <c r="E6" s="14">
        <v>5.5685462951660156</v>
      </c>
      <c r="F6" s="14"/>
      <c r="G6" s="16">
        <f t="shared" si="2"/>
        <v>-0.8878180185953779</v>
      </c>
      <c r="H6" s="29">
        <f t="shared" si="0"/>
        <v>1.8503754351863873</v>
      </c>
    </row>
    <row r="7" spans="1:8">
      <c r="A7">
        <v>2</v>
      </c>
      <c r="B7" t="s">
        <v>252</v>
      </c>
      <c r="C7" s="16">
        <v>26.047365188598633</v>
      </c>
      <c r="D7" s="14">
        <f t="shared" si="1"/>
        <v>20.68513298034668</v>
      </c>
      <c r="E7" s="16">
        <v>5.3622322082519531</v>
      </c>
      <c r="F7" s="14"/>
      <c r="G7" s="16">
        <f t="shared" si="2"/>
        <v>-1.0941321055094404</v>
      </c>
      <c r="H7" s="29">
        <f t="shared" si="0"/>
        <v>2.1348461519210149</v>
      </c>
    </row>
    <row r="8" spans="1:8">
      <c r="A8">
        <v>3</v>
      </c>
      <c r="B8" t="s">
        <v>252</v>
      </c>
      <c r="C8" s="14">
        <v>25.801244735717773</v>
      </c>
      <c r="D8" s="14">
        <f t="shared" si="1"/>
        <v>20.391586303710938</v>
      </c>
      <c r="E8" s="14">
        <v>5.4096584320068359</v>
      </c>
      <c r="F8" s="14"/>
      <c r="G8" s="16">
        <f t="shared" si="2"/>
        <v>-1.0467058817545576</v>
      </c>
      <c r="H8" s="29">
        <f t="shared" si="0"/>
        <v>2.0658075819611801</v>
      </c>
    </row>
    <row r="9" spans="1:8">
      <c r="A9">
        <v>1</v>
      </c>
      <c r="B9" t="s">
        <v>253</v>
      </c>
      <c r="C9" s="14">
        <v>28.158647537231445</v>
      </c>
      <c r="D9" s="14">
        <f t="shared" si="1"/>
        <v>21.786340713500977</v>
      </c>
      <c r="E9" s="14">
        <v>6.3723068237304688</v>
      </c>
      <c r="F9" s="14"/>
      <c r="G9" s="16">
        <f t="shared" si="2"/>
        <v>-8.4057490030924775E-2</v>
      </c>
      <c r="H9" s="29">
        <f t="shared" si="0"/>
        <v>1.059995022353347</v>
      </c>
    </row>
    <row r="10" spans="1:8">
      <c r="A10">
        <v>2</v>
      </c>
      <c r="B10" t="s">
        <v>253</v>
      </c>
      <c r="C10" s="14">
        <v>27.983213424682617</v>
      </c>
      <c r="D10" s="14">
        <f t="shared" si="1"/>
        <v>21.752058029174805</v>
      </c>
      <c r="E10" s="14">
        <v>6.2311553955078125</v>
      </c>
      <c r="F10" s="14"/>
      <c r="G10" s="16">
        <f t="shared" si="2"/>
        <v>-0.22520891825358103</v>
      </c>
      <c r="H10" s="29">
        <f t="shared" si="0"/>
        <v>1.1689465127338077</v>
      </c>
    </row>
    <row r="11" spans="1:8">
      <c r="A11">
        <v>3</v>
      </c>
      <c r="B11" t="s">
        <v>253</v>
      </c>
      <c r="C11" s="14">
        <v>28.460926055908203</v>
      </c>
      <c r="D11" s="14">
        <f t="shared" si="1"/>
        <v>22.153169631958008</v>
      </c>
      <c r="E11" s="14">
        <v>6.3077564239501953</v>
      </c>
      <c r="F11" s="14"/>
      <c r="G11" s="16">
        <f t="shared" si="2"/>
        <v>-0.14860788981119821</v>
      </c>
      <c r="H11" s="29">
        <f t="shared" si="0"/>
        <v>1.1084993235462466</v>
      </c>
    </row>
  </sheetData>
  <phoneticPr fontId="1" type="noConversion"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905B0-5D3E-FE44-BAA9-997F3AD3B54B}">
  <dimension ref="A1:F20"/>
  <sheetViews>
    <sheetView topLeftCell="A3" workbookViewId="0">
      <selection activeCell="F12" sqref="F12:F20"/>
    </sheetView>
  </sheetViews>
  <sheetFormatPr baseColWidth="10" defaultColWidth="11" defaultRowHeight="16"/>
  <sheetData>
    <row r="1" spans="1:6">
      <c r="A1" s="11" t="s">
        <v>259</v>
      </c>
      <c r="B1" s="11" t="s">
        <v>260</v>
      </c>
      <c r="C1" s="11" t="s">
        <v>261</v>
      </c>
      <c r="D1" s="11" t="s">
        <v>262</v>
      </c>
      <c r="E1" s="11"/>
      <c r="F1" s="13" t="s">
        <v>207</v>
      </c>
    </row>
    <row r="2" spans="1:6">
      <c r="A2" s="11" t="s">
        <v>263</v>
      </c>
      <c r="B2" s="11" t="s">
        <v>264</v>
      </c>
      <c r="C2" s="11">
        <v>215</v>
      </c>
      <c r="D2" s="11">
        <v>42</v>
      </c>
      <c r="E2" s="11"/>
      <c r="F2" s="13">
        <v>19.53</v>
      </c>
    </row>
    <row r="3" spans="1:6">
      <c r="A3" s="11" t="s">
        <v>265</v>
      </c>
      <c r="B3" s="11" t="s">
        <v>264</v>
      </c>
      <c r="C3" s="11">
        <v>289</v>
      </c>
      <c r="D3" s="11">
        <v>74</v>
      </c>
      <c r="E3" s="11"/>
      <c r="F3" s="13">
        <v>25.61</v>
      </c>
    </row>
    <row r="4" spans="1:6">
      <c r="A4" s="11" t="s">
        <v>266</v>
      </c>
      <c r="B4" s="11" t="s">
        <v>264</v>
      </c>
      <c r="C4" s="11">
        <v>155</v>
      </c>
      <c r="D4" s="11">
        <v>55</v>
      </c>
      <c r="E4" s="11"/>
      <c r="F4" s="13">
        <v>35.479999999999997</v>
      </c>
    </row>
    <row r="5" spans="1:6">
      <c r="A5" s="11" t="s">
        <v>267</v>
      </c>
      <c r="B5" s="11" t="s">
        <v>264</v>
      </c>
      <c r="C5" s="11">
        <v>255</v>
      </c>
      <c r="D5" s="11">
        <v>71</v>
      </c>
      <c r="E5" s="11"/>
      <c r="F5" s="13">
        <v>27.84</v>
      </c>
    </row>
    <row r="6" spans="1:6">
      <c r="A6" s="11" t="s">
        <v>268</v>
      </c>
      <c r="B6" s="11" t="s">
        <v>264</v>
      </c>
      <c r="C6" s="11">
        <v>113</v>
      </c>
      <c r="D6" s="11">
        <v>34</v>
      </c>
      <c r="E6" s="11"/>
      <c r="F6" s="13">
        <v>30.09</v>
      </c>
    </row>
    <row r="7" spans="1:6">
      <c r="A7" s="11" t="s">
        <v>269</v>
      </c>
      <c r="B7" s="11" t="s">
        <v>264</v>
      </c>
      <c r="C7" s="11">
        <v>144</v>
      </c>
      <c r="D7" s="11">
        <v>48</v>
      </c>
      <c r="E7" s="11"/>
      <c r="F7" s="13">
        <v>33.33</v>
      </c>
    </row>
    <row r="8" spans="1:6">
      <c r="A8" s="11" t="s">
        <v>270</v>
      </c>
      <c r="B8" s="11" t="s">
        <v>264</v>
      </c>
      <c r="C8" s="11">
        <v>196</v>
      </c>
      <c r="D8" s="11">
        <v>61</v>
      </c>
      <c r="E8" s="11"/>
      <c r="F8" s="13">
        <v>31.12</v>
      </c>
    </row>
    <row r="9" spans="1:6">
      <c r="A9" s="11" t="s">
        <v>271</v>
      </c>
      <c r="B9" s="11" t="s">
        <v>264</v>
      </c>
      <c r="C9" s="11">
        <v>147</v>
      </c>
      <c r="D9" s="11">
        <v>62</v>
      </c>
      <c r="E9" s="11"/>
      <c r="F9" s="13">
        <v>42.18</v>
      </c>
    </row>
    <row r="10" spans="1:6">
      <c r="A10" s="11" t="s">
        <v>272</v>
      </c>
      <c r="B10" s="11" t="s">
        <v>264</v>
      </c>
      <c r="C10" s="11">
        <v>151</v>
      </c>
      <c r="D10" s="11">
        <v>27</v>
      </c>
      <c r="E10" s="11"/>
      <c r="F10" s="13">
        <v>17.88</v>
      </c>
    </row>
    <row r="11" spans="1:6">
      <c r="A11" s="11"/>
      <c r="B11" s="11"/>
      <c r="C11" s="11"/>
      <c r="D11" s="11"/>
      <c r="E11" s="11"/>
      <c r="F11" s="13"/>
    </row>
    <row r="12" spans="1:6">
      <c r="A12" s="11" t="s">
        <v>263</v>
      </c>
      <c r="B12" s="11" t="s">
        <v>273</v>
      </c>
      <c r="C12" s="11">
        <v>213</v>
      </c>
      <c r="D12" s="11">
        <v>6</v>
      </c>
      <c r="E12" s="11"/>
      <c r="F12" s="13">
        <v>2.82</v>
      </c>
    </row>
    <row r="13" spans="1:6">
      <c r="A13" s="11" t="s">
        <v>265</v>
      </c>
      <c r="B13" s="11" t="s">
        <v>273</v>
      </c>
      <c r="C13" s="11">
        <v>344</v>
      </c>
      <c r="D13" s="11">
        <v>26</v>
      </c>
      <c r="E13" s="11"/>
      <c r="F13" s="13">
        <v>7.56</v>
      </c>
    </row>
    <row r="14" spans="1:6">
      <c r="A14" s="11" t="s">
        <v>266</v>
      </c>
      <c r="B14" s="11" t="s">
        <v>273</v>
      </c>
      <c r="C14" s="11">
        <v>209</v>
      </c>
      <c r="D14" s="11">
        <v>26</v>
      </c>
      <c r="E14" s="11"/>
      <c r="F14" s="13">
        <v>12.44</v>
      </c>
    </row>
    <row r="15" spans="1:6">
      <c r="A15" s="11" t="s">
        <v>267</v>
      </c>
      <c r="B15" s="11" t="s">
        <v>273</v>
      </c>
      <c r="C15" s="11">
        <v>353</v>
      </c>
      <c r="D15" s="11">
        <v>20</v>
      </c>
      <c r="E15" s="11"/>
      <c r="F15" s="13">
        <v>5.67</v>
      </c>
    </row>
    <row r="16" spans="1:6">
      <c r="A16" s="11" t="s">
        <v>268</v>
      </c>
      <c r="B16" s="11" t="s">
        <v>273</v>
      </c>
      <c r="C16" s="11">
        <v>176</v>
      </c>
      <c r="D16" s="11">
        <v>13</v>
      </c>
      <c r="E16" s="11"/>
      <c r="F16" s="13">
        <v>7.39</v>
      </c>
    </row>
    <row r="17" spans="1:6">
      <c r="A17" s="11" t="s">
        <v>269</v>
      </c>
      <c r="B17" s="11" t="s">
        <v>273</v>
      </c>
      <c r="C17" s="11">
        <v>154</v>
      </c>
      <c r="D17" s="11">
        <v>10</v>
      </c>
      <c r="E17" s="11"/>
      <c r="F17" s="13">
        <v>6.49</v>
      </c>
    </row>
    <row r="18" spans="1:6">
      <c r="A18" s="11" t="s">
        <v>270</v>
      </c>
      <c r="B18" s="11" t="s">
        <v>273</v>
      </c>
      <c r="C18" s="11">
        <v>386</v>
      </c>
      <c r="D18" s="11">
        <v>47</v>
      </c>
      <c r="E18" s="11"/>
      <c r="F18" s="13">
        <v>12.18</v>
      </c>
    </row>
    <row r="19" spans="1:6">
      <c r="A19" s="11" t="s">
        <v>271</v>
      </c>
      <c r="B19" s="11" t="s">
        <v>273</v>
      </c>
      <c r="C19" s="11">
        <v>332</v>
      </c>
      <c r="D19" s="11">
        <v>34</v>
      </c>
      <c r="E19" s="11"/>
      <c r="F19" s="13">
        <v>10.24</v>
      </c>
    </row>
    <row r="20" spans="1:6">
      <c r="A20" s="11" t="s">
        <v>272</v>
      </c>
      <c r="B20" s="11" t="s">
        <v>273</v>
      </c>
      <c r="C20" s="11">
        <v>458</v>
      </c>
      <c r="D20" s="11">
        <v>35</v>
      </c>
      <c r="E20" s="11"/>
      <c r="F20" s="13">
        <v>7.64</v>
      </c>
    </row>
  </sheetData>
  <phoneticPr fontId="1" type="noConversion"/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8EB4D-F669-E146-937C-CB4D3CBC9B40}">
  <dimension ref="A1:E5"/>
  <sheetViews>
    <sheetView workbookViewId="0">
      <selection activeCell="D17" sqref="D17"/>
    </sheetView>
  </sheetViews>
  <sheetFormatPr baseColWidth="10" defaultColWidth="11" defaultRowHeight="16"/>
  <sheetData>
    <row r="1" spans="1:5">
      <c r="A1" t="s">
        <v>203</v>
      </c>
      <c r="B1" s="36" t="s">
        <v>274</v>
      </c>
      <c r="C1" s="36" t="s">
        <v>275</v>
      </c>
      <c r="D1" s="36" t="s">
        <v>276</v>
      </c>
      <c r="E1" s="36" t="s">
        <v>277</v>
      </c>
    </row>
    <row r="2" spans="1:5">
      <c r="A2">
        <v>1</v>
      </c>
      <c r="B2" s="36">
        <v>1.8089999999999999</v>
      </c>
      <c r="C2" s="36">
        <v>20.565000000000001</v>
      </c>
      <c r="D2" s="36">
        <v>1.1719999999999999</v>
      </c>
      <c r="E2" s="36">
        <v>63.335999999999999</v>
      </c>
    </row>
    <row r="3" spans="1:5">
      <c r="A3">
        <v>2</v>
      </c>
      <c r="B3" s="36">
        <v>0.97899999999999998</v>
      </c>
      <c r="C3" s="36">
        <v>24.100999999999999</v>
      </c>
      <c r="D3" s="36">
        <v>1.4990000000000001</v>
      </c>
      <c r="E3" s="36">
        <v>60.572000000000003</v>
      </c>
    </row>
    <row r="4" spans="1:5">
      <c r="A4">
        <v>3</v>
      </c>
      <c r="B4" s="36">
        <v>1.7010000000000001</v>
      </c>
      <c r="C4" s="36">
        <v>24.975000000000001</v>
      </c>
      <c r="D4" s="36">
        <v>6.4020000000000001</v>
      </c>
      <c r="E4" s="36">
        <v>68.754999999999995</v>
      </c>
    </row>
    <row r="5" spans="1:5">
      <c r="A5">
        <v>4</v>
      </c>
      <c r="B5" s="36">
        <v>3.7639999999999998</v>
      </c>
      <c r="C5" s="36">
        <v>12.862</v>
      </c>
      <c r="D5" s="36">
        <v>2.004</v>
      </c>
      <c r="E5" s="36">
        <v>80.350999999999999</v>
      </c>
    </row>
  </sheetData>
  <phoneticPr fontId="1" type="noConversion"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9E7E3-E8CE-3E44-9886-B19FCCCD63B4}">
  <dimension ref="A1:H12"/>
  <sheetViews>
    <sheetView workbookViewId="0">
      <selection activeCell="H12" sqref="H8:H12"/>
    </sheetView>
  </sheetViews>
  <sheetFormatPr baseColWidth="10" defaultColWidth="11" defaultRowHeight="16"/>
  <sheetData>
    <row r="1" spans="1:8">
      <c r="A1" t="s">
        <v>256</v>
      </c>
      <c r="C1" s="1"/>
      <c r="D1" s="1"/>
      <c r="E1" s="1"/>
      <c r="F1" s="1"/>
      <c r="G1" s="1"/>
      <c r="H1" s="1"/>
    </row>
    <row r="2" spans="1:8">
      <c r="A2" t="s">
        <v>2</v>
      </c>
      <c r="B2" t="s">
        <v>3</v>
      </c>
      <c r="C2" s="1" t="s">
        <v>150</v>
      </c>
      <c r="D2" s="1" t="s">
        <v>151</v>
      </c>
      <c r="E2" s="1" t="s">
        <v>32</v>
      </c>
      <c r="F2" s="1" t="s">
        <v>152</v>
      </c>
      <c r="G2" s="1" t="s">
        <v>153</v>
      </c>
      <c r="H2" s="1" t="s">
        <v>35</v>
      </c>
    </row>
    <row r="3" spans="1:8">
      <c r="A3">
        <v>1</v>
      </c>
      <c r="B3" t="s">
        <v>278</v>
      </c>
      <c r="C3" s="16">
        <v>27.544649124145508</v>
      </c>
      <c r="D3" s="16">
        <v>19.225141525268555</v>
      </c>
      <c r="E3" s="1">
        <f>C3-D3</f>
        <v>8.3195075988769531</v>
      </c>
      <c r="F3" s="1">
        <f>AVERAGE(E3:E7)</f>
        <v>8.2985942840576179</v>
      </c>
      <c r="G3" s="1">
        <f>E3-$F$3</f>
        <v>2.0913314819335227E-2</v>
      </c>
      <c r="H3" s="29">
        <f>2^-G3</f>
        <v>0.98560855603043873</v>
      </c>
    </row>
    <row r="4" spans="1:8">
      <c r="A4">
        <v>2</v>
      </c>
      <c r="B4" t="s">
        <v>278</v>
      </c>
      <c r="C4" s="16">
        <v>28.292018890380859</v>
      </c>
      <c r="D4" s="16">
        <v>19.9549560546875</v>
      </c>
      <c r="E4" s="1">
        <f t="shared" ref="E4:E12" si="0">C4-D4</f>
        <v>8.3370628356933594</v>
      </c>
      <c r="F4" s="1"/>
      <c r="G4" s="1">
        <f t="shared" ref="G4:G12" si="1">E4-$F$3</f>
        <v>3.8468551635741477E-2</v>
      </c>
      <c r="H4" s="29">
        <f t="shared" ref="H4:H12" si="2">2^-G4</f>
        <v>0.97368798743095775</v>
      </c>
    </row>
    <row r="5" spans="1:8">
      <c r="A5">
        <v>3</v>
      </c>
      <c r="B5" t="s">
        <v>278</v>
      </c>
      <c r="C5" s="16">
        <v>27.719009399414062</v>
      </c>
      <c r="D5" s="16">
        <v>19.443010330200195</v>
      </c>
      <c r="E5" s="1">
        <f t="shared" si="0"/>
        <v>8.2759990692138672</v>
      </c>
      <c r="F5" s="1"/>
      <c r="G5" s="1">
        <f t="shared" si="1"/>
        <v>-2.2595214843750711E-2</v>
      </c>
      <c r="H5" s="29">
        <f t="shared" si="2"/>
        <v>1.0157850984026211</v>
      </c>
    </row>
    <row r="6" spans="1:8">
      <c r="A6">
        <v>4</v>
      </c>
      <c r="B6" t="s">
        <v>278</v>
      </c>
      <c r="C6" s="16">
        <v>28.116388320922852</v>
      </c>
      <c r="D6" s="16">
        <v>19.73560905456543</v>
      </c>
      <c r="E6" s="1">
        <f t="shared" si="0"/>
        <v>8.3807792663574219</v>
      </c>
      <c r="F6" s="1"/>
      <c r="G6" s="1">
        <f t="shared" si="1"/>
        <v>8.2184982299803977E-2</v>
      </c>
      <c r="H6" s="29">
        <f t="shared" si="2"/>
        <v>0.94462591333547041</v>
      </c>
    </row>
    <row r="7" spans="1:8">
      <c r="A7">
        <v>5</v>
      </c>
      <c r="B7" t="s">
        <v>278</v>
      </c>
      <c r="C7" s="16">
        <v>28.464483261108398</v>
      </c>
      <c r="D7" s="16">
        <v>20.284860610961914</v>
      </c>
      <c r="E7" s="1">
        <f t="shared" si="0"/>
        <v>8.1796226501464844</v>
      </c>
      <c r="F7" s="1"/>
      <c r="G7" s="1">
        <f t="shared" si="1"/>
        <v>-0.11897163391113352</v>
      </c>
      <c r="H7" s="29">
        <f t="shared" si="2"/>
        <v>1.0859605040932159</v>
      </c>
    </row>
    <row r="8" spans="1:8">
      <c r="A8">
        <v>1</v>
      </c>
      <c r="B8" t="s">
        <v>220</v>
      </c>
      <c r="C8" s="16">
        <v>27.975292205810547</v>
      </c>
      <c r="D8" s="16">
        <v>19.171960830688477</v>
      </c>
      <c r="E8" s="1">
        <f t="shared" si="0"/>
        <v>8.8033313751220703</v>
      </c>
      <c r="F8" s="1"/>
      <c r="G8" s="1">
        <f t="shared" si="1"/>
        <v>0.50473709106445241</v>
      </c>
      <c r="H8" s="29">
        <f t="shared" si="2"/>
        <v>0.70478880276558753</v>
      </c>
    </row>
    <row r="9" spans="1:8">
      <c r="A9">
        <v>2</v>
      </c>
      <c r="B9" t="s">
        <v>220</v>
      </c>
      <c r="C9" s="16">
        <v>28.428426742553711</v>
      </c>
      <c r="D9" s="16">
        <v>19.670013427734375</v>
      </c>
      <c r="E9" s="1">
        <f t="shared" si="0"/>
        <v>8.7584133148193359</v>
      </c>
      <c r="F9" s="1"/>
      <c r="G9" s="1">
        <f t="shared" si="1"/>
        <v>0.45981903076171804</v>
      </c>
      <c r="H9" s="29">
        <f t="shared" si="2"/>
        <v>0.72707745631285015</v>
      </c>
    </row>
    <row r="10" spans="1:8">
      <c r="A10">
        <v>3</v>
      </c>
      <c r="B10" t="s">
        <v>220</v>
      </c>
      <c r="C10" s="16">
        <v>28.752143859863281</v>
      </c>
      <c r="D10" s="16">
        <v>20.260519027709961</v>
      </c>
      <c r="E10" s="1">
        <f t="shared" si="0"/>
        <v>8.4916248321533203</v>
      </c>
      <c r="F10" s="1"/>
      <c r="G10" s="1">
        <f t="shared" si="1"/>
        <v>0.19303054809570241</v>
      </c>
      <c r="H10" s="29">
        <f t="shared" si="2"/>
        <v>0.87476624212377774</v>
      </c>
    </row>
    <row r="11" spans="1:8">
      <c r="A11">
        <v>4</v>
      </c>
      <c r="B11" t="s">
        <v>220</v>
      </c>
      <c r="C11" s="16">
        <v>28.946847915649414</v>
      </c>
      <c r="D11" s="16">
        <v>20.293449401855469</v>
      </c>
      <c r="E11" s="1">
        <f t="shared" si="0"/>
        <v>8.6533985137939453</v>
      </c>
      <c r="F11" s="1"/>
      <c r="G11" s="1">
        <f t="shared" si="1"/>
        <v>0.35480422973632741</v>
      </c>
      <c r="H11" s="29">
        <f t="shared" si="2"/>
        <v>0.78197574816654347</v>
      </c>
    </row>
    <row r="12" spans="1:8">
      <c r="A12">
        <v>5</v>
      </c>
      <c r="B12" t="s">
        <v>220</v>
      </c>
      <c r="C12" s="16">
        <v>29.067155838012695</v>
      </c>
      <c r="D12" s="16">
        <v>20.737482070922852</v>
      </c>
      <c r="E12" s="1">
        <f t="shared" si="0"/>
        <v>8.3296737670898438</v>
      </c>
      <c r="F12" s="1"/>
      <c r="G12" s="1">
        <f t="shared" si="1"/>
        <v>3.1079483032225852E-2</v>
      </c>
      <c r="H12" s="29">
        <f t="shared" si="2"/>
        <v>0.97868772963870143</v>
      </c>
    </row>
  </sheetData>
  <phoneticPr fontId="1" type="noConversion"/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0E420-1ABD-2040-8718-3C68B12665A1}">
  <dimension ref="A2:C8"/>
  <sheetViews>
    <sheetView workbookViewId="0">
      <selection activeCell="B15" sqref="B15"/>
    </sheetView>
  </sheetViews>
  <sheetFormatPr baseColWidth="10" defaultColWidth="11" defaultRowHeight="16"/>
  <sheetData>
    <row r="2" spans="1:3">
      <c r="A2" t="s">
        <v>203</v>
      </c>
      <c r="B2" t="s">
        <v>213</v>
      </c>
      <c r="C2" t="s">
        <v>78</v>
      </c>
    </row>
    <row r="3" spans="1:3">
      <c r="A3">
        <v>1</v>
      </c>
      <c r="B3" s="36">
        <v>69.343065699999997</v>
      </c>
      <c r="C3" s="36">
        <v>58.3333333</v>
      </c>
    </row>
    <row r="4" spans="1:3">
      <c r="A4">
        <v>2</v>
      </c>
      <c r="B4" s="36">
        <v>56.565656599999997</v>
      </c>
      <c r="C4" s="36">
        <v>52.095808400000003</v>
      </c>
    </row>
    <row r="5" spans="1:3">
      <c r="A5">
        <v>3</v>
      </c>
      <c r="B5" s="36">
        <v>51.9607843</v>
      </c>
      <c r="C5" s="36">
        <v>55.405405399999999</v>
      </c>
    </row>
    <row r="6" spans="1:3">
      <c r="A6">
        <v>4</v>
      </c>
      <c r="B6" s="36">
        <v>53.521126799999998</v>
      </c>
      <c r="C6" s="36">
        <v>58.673469400000002</v>
      </c>
    </row>
    <row r="7" spans="1:3">
      <c r="A7">
        <v>5</v>
      </c>
      <c r="B7" s="36">
        <v>61.7834395</v>
      </c>
      <c r="C7" s="36">
        <v>79.577464800000001</v>
      </c>
    </row>
    <row r="8" spans="1:3">
      <c r="A8">
        <v>6</v>
      </c>
      <c r="B8" s="36">
        <v>76.271186400000005</v>
      </c>
      <c r="C8" s="36"/>
    </row>
  </sheetData>
  <phoneticPr fontId="1" type="noConversion"/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4D565-B4FD-3F4C-A4E5-1E675A4A7225}">
  <dimension ref="A1:G30"/>
  <sheetViews>
    <sheetView topLeftCell="A13" workbookViewId="0">
      <selection activeCell="G17" sqref="G17:G28"/>
    </sheetView>
  </sheetViews>
  <sheetFormatPr baseColWidth="10" defaultColWidth="11" defaultRowHeight="16"/>
  <cols>
    <col min="7" max="7" width="19.6640625" style="2" customWidth="1"/>
  </cols>
  <sheetData>
    <row r="1" spans="1:7">
      <c r="A1" s="14" t="s">
        <v>129</v>
      </c>
      <c r="B1" s="14" t="s">
        <v>279</v>
      </c>
      <c r="C1" s="14" t="s">
        <v>280</v>
      </c>
      <c r="D1" s="14" t="s">
        <v>281</v>
      </c>
      <c r="E1" s="14" t="s">
        <v>282</v>
      </c>
      <c r="F1" s="33" t="s">
        <v>283</v>
      </c>
      <c r="G1" s="32" t="s">
        <v>284</v>
      </c>
    </row>
    <row r="2" spans="1:7">
      <c r="A2" s="14" t="s">
        <v>285</v>
      </c>
      <c r="B2" s="14">
        <v>1</v>
      </c>
      <c r="C2" s="14">
        <v>292</v>
      </c>
      <c r="D2" s="14">
        <v>44</v>
      </c>
      <c r="E2" s="14">
        <v>20</v>
      </c>
      <c r="F2" s="33">
        <f t="shared" ref="F2:F13" si="0">E2/D2</f>
        <v>0.45454545454545453</v>
      </c>
      <c r="G2" s="32">
        <f t="shared" ref="G2:G13" si="1">F2*100</f>
        <v>45.454545454545453</v>
      </c>
    </row>
    <row r="3" spans="1:7">
      <c r="A3" s="14" t="s">
        <v>285</v>
      </c>
      <c r="B3" s="14">
        <v>2</v>
      </c>
      <c r="C3" s="14">
        <v>295</v>
      </c>
      <c r="D3" s="14">
        <v>51</v>
      </c>
      <c r="E3" s="14">
        <v>31</v>
      </c>
      <c r="F3" s="33">
        <f t="shared" si="0"/>
        <v>0.60784313725490191</v>
      </c>
      <c r="G3" s="32">
        <f t="shared" si="1"/>
        <v>60.784313725490193</v>
      </c>
    </row>
    <row r="4" spans="1:7">
      <c r="A4" s="14" t="s">
        <v>285</v>
      </c>
      <c r="B4" s="14">
        <v>3</v>
      </c>
      <c r="C4" s="14">
        <v>298</v>
      </c>
      <c r="D4" s="14">
        <v>43</v>
      </c>
      <c r="E4" s="14">
        <v>15</v>
      </c>
      <c r="F4" s="33">
        <f t="shared" si="0"/>
        <v>0.34883720930232559</v>
      </c>
      <c r="G4" s="32">
        <f t="shared" si="1"/>
        <v>34.883720930232556</v>
      </c>
    </row>
    <row r="5" spans="1:7">
      <c r="A5" s="14" t="s">
        <v>285</v>
      </c>
      <c r="B5" s="14">
        <v>4</v>
      </c>
      <c r="C5" s="14">
        <v>301</v>
      </c>
      <c r="D5" s="14">
        <v>28</v>
      </c>
      <c r="E5" s="14">
        <v>10</v>
      </c>
      <c r="F5" s="33">
        <f t="shared" si="0"/>
        <v>0.35714285714285715</v>
      </c>
      <c r="G5" s="32">
        <f t="shared" si="1"/>
        <v>35.714285714285715</v>
      </c>
    </row>
    <row r="6" spans="1:7">
      <c r="A6" s="14" t="s">
        <v>285</v>
      </c>
      <c r="B6" s="14">
        <v>5</v>
      </c>
      <c r="C6" s="14">
        <v>280</v>
      </c>
      <c r="D6" s="14">
        <v>42</v>
      </c>
      <c r="E6" s="14">
        <v>23</v>
      </c>
      <c r="F6" s="33">
        <f t="shared" si="0"/>
        <v>0.54761904761904767</v>
      </c>
      <c r="G6" s="32">
        <f t="shared" si="1"/>
        <v>54.761904761904766</v>
      </c>
    </row>
    <row r="7" spans="1:7">
      <c r="A7" s="14" t="s">
        <v>285</v>
      </c>
      <c r="B7" s="14">
        <v>6</v>
      </c>
      <c r="C7" s="14">
        <v>283</v>
      </c>
      <c r="D7" s="14">
        <v>44</v>
      </c>
      <c r="E7" s="14">
        <v>23</v>
      </c>
      <c r="F7" s="33">
        <f t="shared" si="0"/>
        <v>0.52272727272727271</v>
      </c>
      <c r="G7" s="32">
        <f t="shared" si="1"/>
        <v>52.272727272727273</v>
      </c>
    </row>
    <row r="8" spans="1:7">
      <c r="A8" s="14" t="s">
        <v>285</v>
      </c>
      <c r="B8" s="14">
        <v>7</v>
      </c>
      <c r="C8" s="14">
        <v>286</v>
      </c>
      <c r="D8" s="14">
        <v>40</v>
      </c>
      <c r="E8" s="14">
        <v>13</v>
      </c>
      <c r="F8" s="33">
        <f t="shared" si="0"/>
        <v>0.32500000000000001</v>
      </c>
      <c r="G8" s="32">
        <f t="shared" si="1"/>
        <v>32.5</v>
      </c>
    </row>
    <row r="9" spans="1:7">
      <c r="A9" s="14" t="s">
        <v>285</v>
      </c>
      <c r="B9" s="14">
        <v>8</v>
      </c>
      <c r="C9" s="14">
        <v>260</v>
      </c>
      <c r="D9" s="14">
        <v>53</v>
      </c>
      <c r="E9" s="14">
        <v>22</v>
      </c>
      <c r="F9" s="33">
        <f t="shared" si="0"/>
        <v>0.41509433962264153</v>
      </c>
      <c r="G9" s="32">
        <f t="shared" si="1"/>
        <v>41.509433962264154</v>
      </c>
    </row>
    <row r="10" spans="1:7">
      <c r="A10" s="14" t="s">
        <v>285</v>
      </c>
      <c r="B10" s="14">
        <v>9</v>
      </c>
      <c r="C10" s="14">
        <v>265</v>
      </c>
      <c r="D10" s="14">
        <v>63</v>
      </c>
      <c r="E10" s="14">
        <v>25</v>
      </c>
      <c r="F10" s="33">
        <f t="shared" si="0"/>
        <v>0.3968253968253968</v>
      </c>
      <c r="G10" s="32">
        <f t="shared" si="1"/>
        <v>39.682539682539684</v>
      </c>
    </row>
    <row r="11" spans="1:7">
      <c r="A11" s="14" t="s">
        <v>285</v>
      </c>
      <c r="B11" s="14">
        <v>10</v>
      </c>
      <c r="C11" s="14">
        <v>268</v>
      </c>
      <c r="D11" s="14">
        <v>61</v>
      </c>
      <c r="E11" s="14">
        <v>21</v>
      </c>
      <c r="F11" s="33">
        <f t="shared" si="0"/>
        <v>0.34426229508196721</v>
      </c>
      <c r="G11" s="32">
        <f t="shared" si="1"/>
        <v>34.42622950819672</v>
      </c>
    </row>
    <row r="12" spans="1:7">
      <c r="A12" s="14" t="s">
        <v>285</v>
      </c>
      <c r="B12" s="14">
        <v>11</v>
      </c>
      <c r="C12" s="14">
        <v>271</v>
      </c>
      <c r="D12" s="14">
        <v>60</v>
      </c>
      <c r="E12" s="14">
        <v>26</v>
      </c>
      <c r="F12" s="33">
        <f t="shared" si="0"/>
        <v>0.43333333333333335</v>
      </c>
      <c r="G12" s="32">
        <f t="shared" si="1"/>
        <v>43.333333333333336</v>
      </c>
    </row>
    <row r="13" spans="1:7">
      <c r="A13" s="14" t="s">
        <v>285</v>
      </c>
      <c r="B13" s="14">
        <v>12</v>
      </c>
      <c r="C13" s="14">
        <v>276</v>
      </c>
      <c r="D13" s="14">
        <v>36</v>
      </c>
      <c r="E13" s="14">
        <v>25</v>
      </c>
      <c r="F13" s="33">
        <f t="shared" si="0"/>
        <v>0.69444444444444442</v>
      </c>
      <c r="G13" s="32">
        <f t="shared" si="1"/>
        <v>69.444444444444443</v>
      </c>
    </row>
    <row r="14" spans="1:7">
      <c r="A14" s="14"/>
      <c r="B14" s="14"/>
      <c r="C14" s="14"/>
      <c r="D14" s="14"/>
      <c r="E14" s="14"/>
      <c r="F14" s="33"/>
      <c r="G14" s="32"/>
    </row>
    <row r="15" spans="1:7">
      <c r="A15" s="14"/>
      <c r="B15" s="14"/>
      <c r="C15" s="14"/>
      <c r="D15" s="14"/>
      <c r="E15" s="14"/>
      <c r="F15" s="33"/>
      <c r="G15" s="32"/>
    </row>
    <row r="16" spans="1:7">
      <c r="A16" s="14"/>
      <c r="B16" s="14"/>
      <c r="C16" s="14"/>
      <c r="D16" s="14"/>
      <c r="E16" s="14"/>
      <c r="F16" s="33"/>
      <c r="G16" s="32"/>
    </row>
    <row r="17" spans="1:7">
      <c r="A17" s="14" t="s">
        <v>286</v>
      </c>
      <c r="B17" s="14">
        <v>1</v>
      </c>
      <c r="C17" s="14">
        <v>218</v>
      </c>
      <c r="D17" s="14">
        <v>40</v>
      </c>
      <c r="E17" s="14">
        <v>5</v>
      </c>
      <c r="F17" s="33">
        <f t="shared" ref="F17:F28" si="2">E17/D17</f>
        <v>0.125</v>
      </c>
      <c r="G17" s="32">
        <f t="shared" ref="G17:G28" si="3">F17*100</f>
        <v>12.5</v>
      </c>
    </row>
    <row r="18" spans="1:7">
      <c r="A18" s="14" t="s">
        <v>286</v>
      </c>
      <c r="B18" s="14">
        <v>2</v>
      </c>
      <c r="C18" s="14">
        <v>221</v>
      </c>
      <c r="D18" s="14">
        <v>52</v>
      </c>
      <c r="E18" s="14">
        <v>6</v>
      </c>
      <c r="F18" s="33">
        <f t="shared" si="2"/>
        <v>0.11538461538461539</v>
      </c>
      <c r="G18" s="32">
        <f t="shared" si="3"/>
        <v>11.538461538461538</v>
      </c>
    </row>
    <row r="19" spans="1:7">
      <c r="A19" s="14" t="s">
        <v>286</v>
      </c>
      <c r="B19" s="14">
        <v>3</v>
      </c>
      <c r="C19" s="14">
        <v>225</v>
      </c>
      <c r="D19" s="14">
        <v>65</v>
      </c>
      <c r="E19" s="14">
        <v>8</v>
      </c>
      <c r="F19" s="33">
        <f t="shared" si="2"/>
        <v>0.12307692307692308</v>
      </c>
      <c r="G19" s="32">
        <f t="shared" si="3"/>
        <v>12.307692307692308</v>
      </c>
    </row>
    <row r="20" spans="1:7">
      <c r="A20" s="14" t="s">
        <v>286</v>
      </c>
      <c r="B20" s="14">
        <v>4</v>
      </c>
      <c r="C20" s="14">
        <v>228</v>
      </c>
      <c r="D20" s="14">
        <v>38</v>
      </c>
      <c r="E20" s="14">
        <v>10</v>
      </c>
      <c r="F20" s="33">
        <f t="shared" si="2"/>
        <v>0.26315789473684209</v>
      </c>
      <c r="G20" s="32">
        <f t="shared" si="3"/>
        <v>26.315789473684209</v>
      </c>
    </row>
    <row r="21" spans="1:7">
      <c r="A21" s="14" t="s">
        <v>286</v>
      </c>
      <c r="B21" s="14">
        <v>5</v>
      </c>
      <c r="C21" s="14">
        <v>231</v>
      </c>
      <c r="D21" s="14">
        <v>50</v>
      </c>
      <c r="E21" s="14">
        <v>17</v>
      </c>
      <c r="F21" s="33">
        <f t="shared" si="2"/>
        <v>0.34</v>
      </c>
      <c r="G21" s="32">
        <f t="shared" si="3"/>
        <v>34</v>
      </c>
    </row>
    <row r="22" spans="1:7">
      <c r="A22" s="14" t="s">
        <v>286</v>
      </c>
      <c r="B22" s="14">
        <v>6</v>
      </c>
      <c r="C22" s="14">
        <v>234</v>
      </c>
      <c r="D22" s="14">
        <v>58</v>
      </c>
      <c r="E22" s="14">
        <v>10</v>
      </c>
      <c r="F22" s="33">
        <f t="shared" si="2"/>
        <v>0.17241379310344829</v>
      </c>
      <c r="G22" s="32">
        <f t="shared" si="3"/>
        <v>17.241379310344829</v>
      </c>
    </row>
    <row r="23" spans="1:7">
      <c r="A23" s="14" t="s">
        <v>286</v>
      </c>
      <c r="B23" s="14">
        <v>7</v>
      </c>
      <c r="C23" s="14">
        <v>237</v>
      </c>
      <c r="D23" s="14">
        <v>45</v>
      </c>
      <c r="E23" s="14">
        <v>17</v>
      </c>
      <c r="F23" s="33">
        <f t="shared" si="2"/>
        <v>0.37777777777777777</v>
      </c>
      <c r="G23" s="32">
        <f t="shared" si="3"/>
        <v>37.777777777777779</v>
      </c>
    </row>
    <row r="24" spans="1:7">
      <c r="A24" s="14" t="s">
        <v>286</v>
      </c>
      <c r="B24" s="14">
        <v>8</v>
      </c>
      <c r="C24" s="14">
        <v>241</v>
      </c>
      <c r="D24" s="14">
        <v>60</v>
      </c>
      <c r="E24" s="14">
        <v>9</v>
      </c>
      <c r="F24" s="33">
        <f t="shared" si="2"/>
        <v>0.15</v>
      </c>
      <c r="G24" s="32">
        <f t="shared" si="3"/>
        <v>15</v>
      </c>
    </row>
    <row r="25" spans="1:7">
      <c r="A25" s="14" t="s">
        <v>286</v>
      </c>
      <c r="B25" s="14">
        <v>9</v>
      </c>
      <c r="C25" s="14">
        <v>244</v>
      </c>
      <c r="D25" s="14">
        <v>45</v>
      </c>
      <c r="E25" s="14">
        <v>7</v>
      </c>
      <c r="F25" s="33">
        <f t="shared" si="2"/>
        <v>0.15555555555555556</v>
      </c>
      <c r="G25" s="32">
        <f t="shared" si="3"/>
        <v>15.555555555555555</v>
      </c>
    </row>
    <row r="26" spans="1:7">
      <c r="A26" s="14" t="s">
        <v>286</v>
      </c>
      <c r="B26" s="14">
        <v>10</v>
      </c>
      <c r="C26" s="14">
        <v>247</v>
      </c>
      <c r="D26" s="14">
        <v>66</v>
      </c>
      <c r="E26" s="14">
        <v>14</v>
      </c>
      <c r="F26" s="33">
        <f t="shared" si="2"/>
        <v>0.21212121212121213</v>
      </c>
      <c r="G26" s="32">
        <f t="shared" si="3"/>
        <v>21.212121212121211</v>
      </c>
    </row>
    <row r="27" spans="1:7">
      <c r="A27" s="14" t="s">
        <v>286</v>
      </c>
      <c r="B27" s="14">
        <v>11</v>
      </c>
      <c r="C27" s="14">
        <v>251</v>
      </c>
      <c r="D27" s="14">
        <v>54</v>
      </c>
      <c r="E27" s="14">
        <v>25</v>
      </c>
      <c r="F27" s="33">
        <f t="shared" si="2"/>
        <v>0.46296296296296297</v>
      </c>
      <c r="G27" s="32">
        <f t="shared" si="3"/>
        <v>46.296296296296298</v>
      </c>
    </row>
    <row r="28" spans="1:7">
      <c r="A28" s="14" t="s">
        <v>286</v>
      </c>
      <c r="B28" s="14">
        <v>12</v>
      </c>
      <c r="C28" s="14">
        <v>254</v>
      </c>
      <c r="D28" s="14">
        <v>74</v>
      </c>
      <c r="E28" s="14">
        <v>8</v>
      </c>
      <c r="F28" s="33">
        <f t="shared" si="2"/>
        <v>0.10810810810810811</v>
      </c>
      <c r="G28" s="32">
        <f t="shared" si="3"/>
        <v>10.810810810810811</v>
      </c>
    </row>
    <row r="29" spans="1:7">
      <c r="A29" s="14"/>
      <c r="B29" s="14"/>
      <c r="C29" s="14"/>
      <c r="D29" s="14"/>
      <c r="E29" s="14"/>
      <c r="F29" s="33"/>
      <c r="G29" s="32"/>
    </row>
    <row r="30" spans="1:7">
      <c r="A30" s="14"/>
      <c r="B30" s="14"/>
      <c r="C30" s="14"/>
      <c r="D30" s="14"/>
      <c r="E30" s="14"/>
      <c r="F30" s="33"/>
      <c r="G30" s="32"/>
    </row>
  </sheetData>
  <phoneticPr fontId="1" type="noConversion"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29534-C08C-0C45-B571-E8FF1EADB7F6}">
  <dimension ref="A1:L26"/>
  <sheetViews>
    <sheetView topLeftCell="A11" workbookViewId="0">
      <selection activeCell="B26" sqref="B26:K26"/>
    </sheetView>
  </sheetViews>
  <sheetFormatPr baseColWidth="10" defaultColWidth="11" defaultRowHeight="16"/>
  <sheetData>
    <row r="1" spans="1:12">
      <c r="A1" s="14" t="s">
        <v>127</v>
      </c>
      <c r="B1" s="14" t="s">
        <v>128</v>
      </c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>
      <c r="A2" s="14" t="s">
        <v>129</v>
      </c>
      <c r="B2" s="14" t="s">
        <v>130</v>
      </c>
      <c r="C2" s="14" t="s">
        <v>131</v>
      </c>
      <c r="D2" s="14" t="s">
        <v>132</v>
      </c>
      <c r="E2" s="14" t="s">
        <v>133</v>
      </c>
      <c r="F2" s="14" t="s">
        <v>134</v>
      </c>
      <c r="G2" s="14" t="s">
        <v>135</v>
      </c>
      <c r="H2" s="14" t="s">
        <v>136</v>
      </c>
      <c r="I2" s="14" t="s">
        <v>137</v>
      </c>
      <c r="J2" s="14" t="s">
        <v>138</v>
      </c>
      <c r="K2" s="14" t="s">
        <v>139</v>
      </c>
      <c r="L2" s="14"/>
    </row>
    <row r="3" spans="1:12">
      <c r="A3" s="14" t="s">
        <v>140</v>
      </c>
      <c r="B3" s="14">
        <v>383.05099999999999</v>
      </c>
      <c r="C3" s="14">
        <v>234.214</v>
      </c>
      <c r="D3" s="14">
        <v>358.80399999999997</v>
      </c>
      <c r="E3" s="14">
        <v>364.07100000000003</v>
      </c>
      <c r="F3" s="14">
        <v>472.71600000000001</v>
      </c>
      <c r="G3" s="14">
        <v>263.34800000000001</v>
      </c>
      <c r="H3" s="14">
        <v>212.00899999999999</v>
      </c>
      <c r="I3" s="14">
        <v>151.78899999999999</v>
      </c>
      <c r="J3" s="14">
        <v>164.43799999999999</v>
      </c>
      <c r="K3" s="14">
        <v>250.00800000000001</v>
      </c>
      <c r="L3" s="14"/>
    </row>
    <row r="4" spans="1:12" s="14" customFormat="1">
      <c r="A4" s="14" t="s">
        <v>287</v>
      </c>
      <c r="B4" s="14">
        <v>224.43700000000001</v>
      </c>
      <c r="C4" s="14">
        <v>216.00899999999999</v>
      </c>
      <c r="D4" s="14">
        <v>180.54400000000001</v>
      </c>
      <c r="E4" s="14">
        <v>422</v>
      </c>
      <c r="F4" s="14">
        <v>279.95699999999999</v>
      </c>
      <c r="G4" s="14">
        <v>204.51900000000001</v>
      </c>
      <c r="H4" s="14">
        <v>230.24299999999999</v>
      </c>
      <c r="I4" s="14">
        <v>213.02600000000001</v>
      </c>
      <c r="J4" s="14">
        <v>200.42</v>
      </c>
      <c r="K4" s="14">
        <v>145.38200000000001</v>
      </c>
    </row>
    <row r="5" spans="1:12" s="14" customFormat="1">
      <c r="A5" s="14" t="s">
        <v>288</v>
      </c>
      <c r="B5" s="14">
        <v>315.43</v>
      </c>
      <c r="C5" s="14">
        <v>252.50700000000001</v>
      </c>
      <c r="D5" s="14">
        <v>228</v>
      </c>
      <c r="E5" s="14">
        <v>249.57599999999999</v>
      </c>
      <c r="F5" s="14">
        <v>296.00700000000001</v>
      </c>
      <c r="G5" s="14">
        <v>330.84699999999998</v>
      </c>
      <c r="H5" s="14">
        <v>256.63200000000001</v>
      </c>
      <c r="I5" s="14">
        <v>212.08500000000001</v>
      </c>
      <c r="J5" s="14">
        <v>206.01</v>
      </c>
      <c r="K5" s="14">
        <v>192.666</v>
      </c>
    </row>
    <row r="6" spans="1:12" s="14" customFormat="1">
      <c r="A6" s="14" t="s">
        <v>289</v>
      </c>
      <c r="B6" s="14">
        <v>438.29199999999997</v>
      </c>
      <c r="C6" s="14">
        <v>417.73200000000003</v>
      </c>
      <c r="D6" s="14">
        <v>321.22300000000001</v>
      </c>
      <c r="E6" s="14">
        <v>204.35300000000001</v>
      </c>
      <c r="F6" s="14">
        <v>199.7</v>
      </c>
      <c r="G6" s="14">
        <v>176.011</v>
      </c>
      <c r="H6" s="14">
        <v>171.68600000000001</v>
      </c>
      <c r="I6" s="14">
        <v>158.35400000000001</v>
      </c>
      <c r="J6" s="14">
        <v>149.93299999999999</v>
      </c>
      <c r="K6" s="14">
        <v>144.471</v>
      </c>
    </row>
    <row r="7" spans="1:12" s="14" customFormat="1">
      <c r="A7" s="14" t="s">
        <v>290</v>
      </c>
      <c r="B7" s="14">
        <v>319.32400000000001</v>
      </c>
      <c r="C7" s="14">
        <v>296.76900000000001</v>
      </c>
      <c r="D7" s="14">
        <v>269.459</v>
      </c>
      <c r="E7" s="14">
        <v>252.12700000000001</v>
      </c>
      <c r="F7" s="14">
        <v>210.15199999999999</v>
      </c>
      <c r="G7" s="14">
        <v>202.24700000000001</v>
      </c>
      <c r="H7" s="14">
        <v>195.47900000000001</v>
      </c>
      <c r="I7" s="14">
        <v>186.011</v>
      </c>
      <c r="J7" s="14">
        <v>172.18600000000001</v>
      </c>
      <c r="K7" s="14">
        <v>170</v>
      </c>
    </row>
    <row r="8" spans="1:12" s="14" customFormat="1">
      <c r="A8" s="14" t="s">
        <v>291</v>
      </c>
      <c r="B8" s="14">
        <v>384.74900000000002</v>
      </c>
      <c r="C8" s="14">
        <v>368.96100000000001</v>
      </c>
      <c r="D8" s="14">
        <v>340.85199999999998</v>
      </c>
      <c r="E8" s="14">
        <v>276.00700000000001</v>
      </c>
      <c r="F8" s="14">
        <v>274.46699999999998</v>
      </c>
      <c r="G8" s="14">
        <v>260.49200000000002</v>
      </c>
      <c r="H8" s="14">
        <v>228.876</v>
      </c>
      <c r="I8" s="14">
        <v>224.589</v>
      </c>
      <c r="J8" s="14">
        <v>200.09</v>
      </c>
      <c r="K8" s="14">
        <v>194.03100000000001</v>
      </c>
    </row>
    <row r="10" spans="1:12" s="14" customFormat="1">
      <c r="A10" s="14" t="s">
        <v>147</v>
      </c>
      <c r="B10" s="14" t="s">
        <v>128</v>
      </c>
    </row>
    <row r="11" spans="1:12" s="14" customFormat="1">
      <c r="A11" s="14" t="s">
        <v>129</v>
      </c>
      <c r="B11" s="14" t="s">
        <v>130</v>
      </c>
      <c r="C11" s="14" t="s">
        <v>131</v>
      </c>
      <c r="D11" s="14" t="s">
        <v>132</v>
      </c>
      <c r="E11" s="14" t="s">
        <v>133</v>
      </c>
      <c r="F11" s="14" t="s">
        <v>134</v>
      </c>
      <c r="G11" s="14" t="s">
        <v>135</v>
      </c>
      <c r="H11" s="14" t="s">
        <v>136</v>
      </c>
      <c r="I11" s="14" t="s">
        <v>137</v>
      </c>
      <c r="J11" s="14" t="s">
        <v>138</v>
      </c>
      <c r="K11" s="14" t="s">
        <v>139</v>
      </c>
    </row>
    <row r="12" spans="1:12" s="14" customFormat="1">
      <c r="A12" s="14" t="s">
        <v>140</v>
      </c>
      <c r="B12" s="14">
        <v>353.95499999999998</v>
      </c>
      <c r="C12" s="14">
        <v>311.262</v>
      </c>
      <c r="D12" s="14">
        <v>269.47399999999999</v>
      </c>
      <c r="E12" s="14">
        <v>261.60300000000001</v>
      </c>
      <c r="F12" s="14">
        <v>233.69200000000001</v>
      </c>
      <c r="G12" s="14">
        <v>232.91200000000001</v>
      </c>
      <c r="H12" s="14">
        <v>232.86</v>
      </c>
      <c r="I12" s="14">
        <v>221.964</v>
      </c>
      <c r="J12" s="14">
        <v>197.31200000000001</v>
      </c>
      <c r="K12" s="14">
        <v>194.24700000000001</v>
      </c>
    </row>
    <row r="13" spans="1:12" s="14" customFormat="1">
      <c r="A13" s="14" t="s">
        <v>287</v>
      </c>
      <c r="B13" s="14">
        <v>364.56</v>
      </c>
      <c r="C13" s="14">
        <v>308.00599999999997</v>
      </c>
      <c r="D13" s="14">
        <v>296</v>
      </c>
      <c r="E13" s="14">
        <v>251.56299999999999</v>
      </c>
      <c r="F13" s="14">
        <v>245.577</v>
      </c>
      <c r="G13" s="14">
        <v>208.58600000000001</v>
      </c>
      <c r="H13" s="14">
        <v>200.47900000000001</v>
      </c>
      <c r="I13" s="14">
        <v>190.095</v>
      </c>
      <c r="J13" s="14">
        <v>184.45599999999999</v>
      </c>
      <c r="K13" s="14">
        <v>179.477</v>
      </c>
    </row>
    <row r="14" spans="1:12" s="14" customFormat="1">
      <c r="A14" s="14" t="s">
        <v>288</v>
      </c>
      <c r="B14" s="14">
        <v>328.21899999999999</v>
      </c>
      <c r="C14" s="14">
        <v>231.74100000000001</v>
      </c>
      <c r="D14" s="14">
        <v>224.179</v>
      </c>
      <c r="E14" s="14">
        <v>200.60900000000001</v>
      </c>
      <c r="F14" s="14">
        <v>198.816</v>
      </c>
      <c r="G14" s="14">
        <v>186.68700000000001</v>
      </c>
      <c r="H14" s="14">
        <v>186.43</v>
      </c>
      <c r="I14" s="14">
        <v>180.4</v>
      </c>
      <c r="J14" s="14">
        <v>180.27799999999999</v>
      </c>
      <c r="K14" s="14">
        <v>171.81399999999999</v>
      </c>
    </row>
    <row r="15" spans="1:12" s="14" customFormat="1">
      <c r="A15" s="14" t="s">
        <v>289</v>
      </c>
      <c r="B15" s="14">
        <v>310.161</v>
      </c>
      <c r="C15" s="14">
        <v>266.36099999999999</v>
      </c>
      <c r="D15" s="14">
        <v>265.149</v>
      </c>
      <c r="E15" s="14">
        <v>240.07499999999999</v>
      </c>
      <c r="F15" s="14">
        <v>234.40100000000001</v>
      </c>
      <c r="G15" s="14">
        <v>227.77199999999999</v>
      </c>
      <c r="H15" s="14">
        <v>200.09</v>
      </c>
      <c r="I15" s="14">
        <v>182</v>
      </c>
      <c r="J15" s="14">
        <v>174.642</v>
      </c>
      <c r="K15" s="14">
        <v>154</v>
      </c>
    </row>
    <row r="16" spans="1:12" s="14" customFormat="1">
      <c r="A16" s="14" t="s">
        <v>290</v>
      </c>
      <c r="B16" s="14">
        <v>298.07400000000001</v>
      </c>
      <c r="C16" s="14">
        <v>258.93599999999998</v>
      </c>
      <c r="D16" s="14">
        <v>233.41800000000001</v>
      </c>
      <c r="E16" s="14">
        <v>230.86799999999999</v>
      </c>
      <c r="F16" s="14">
        <v>222.072</v>
      </c>
      <c r="G16" s="14">
        <v>202.48500000000001</v>
      </c>
      <c r="H16" s="14">
        <v>197.67699999999999</v>
      </c>
      <c r="I16" s="14">
        <v>190.26300000000001</v>
      </c>
      <c r="J16" s="14">
        <v>184.71600000000001</v>
      </c>
      <c r="K16" s="14">
        <v>181.59299999999999</v>
      </c>
    </row>
    <row r="17" spans="1:11" s="14" customFormat="1">
      <c r="A17" s="14" t="s">
        <v>291</v>
      </c>
      <c r="B17" s="14">
        <v>275.28199999999998</v>
      </c>
      <c r="C17" s="14">
        <v>274.029</v>
      </c>
      <c r="D17" s="14">
        <v>267.08100000000002</v>
      </c>
      <c r="E17" s="14">
        <v>237.739</v>
      </c>
      <c r="F17" s="14">
        <v>235.22800000000001</v>
      </c>
      <c r="G17" s="14">
        <v>234.85300000000001</v>
      </c>
      <c r="H17" s="14">
        <v>209.09299999999999</v>
      </c>
      <c r="I17" s="14">
        <v>194.16499999999999</v>
      </c>
      <c r="J17" s="14">
        <v>191.51</v>
      </c>
      <c r="K17" s="14">
        <v>172.905</v>
      </c>
    </row>
    <row r="19" spans="1:11" s="14" customFormat="1">
      <c r="A19" s="14" t="s">
        <v>148</v>
      </c>
      <c r="B19" s="14" t="s">
        <v>128</v>
      </c>
    </row>
    <row r="20" spans="1:11" s="14" customFormat="1">
      <c r="A20" s="14" t="s">
        <v>129</v>
      </c>
      <c r="B20" s="14" t="s">
        <v>130</v>
      </c>
      <c r="C20" s="14" t="s">
        <v>131</v>
      </c>
      <c r="D20" s="14" t="s">
        <v>132</v>
      </c>
      <c r="E20" s="14" t="s">
        <v>133</v>
      </c>
      <c r="F20" s="14" t="s">
        <v>134</v>
      </c>
      <c r="G20" s="14" t="s">
        <v>135</v>
      </c>
      <c r="H20" s="14" t="s">
        <v>136</v>
      </c>
      <c r="I20" s="14" t="s">
        <v>137</v>
      </c>
      <c r="J20" s="14" t="s">
        <v>138</v>
      </c>
      <c r="K20" s="14" t="s">
        <v>139</v>
      </c>
    </row>
    <row r="21" spans="1:11" s="14" customFormat="1">
      <c r="A21" s="14" t="s">
        <v>140</v>
      </c>
      <c r="B21" s="14">
        <v>298.54300000000001</v>
      </c>
      <c r="C21" s="14">
        <v>275.68799999999999</v>
      </c>
      <c r="D21" s="14">
        <v>268.40300000000002</v>
      </c>
      <c r="E21" s="14">
        <v>267.589</v>
      </c>
      <c r="F21" s="14">
        <v>250</v>
      </c>
      <c r="G21" s="14">
        <v>246.00800000000001</v>
      </c>
      <c r="H21" s="14">
        <v>217.56800000000001</v>
      </c>
      <c r="I21" s="14">
        <v>208.173</v>
      </c>
      <c r="J21" s="14">
        <v>204.08799999999999</v>
      </c>
      <c r="K21" s="14">
        <v>189.78899999999999</v>
      </c>
    </row>
    <row r="22" spans="1:11" s="14" customFormat="1">
      <c r="A22" s="14" t="s">
        <v>287</v>
      </c>
      <c r="B22" s="14">
        <v>540.70299999999997</v>
      </c>
      <c r="C22" s="14">
        <v>427.42500000000001</v>
      </c>
      <c r="D22" s="14">
        <v>309.23099999999999</v>
      </c>
      <c r="E22" s="14">
        <v>284.54899999999998</v>
      </c>
      <c r="F22" s="14">
        <v>210.61799999999999</v>
      </c>
      <c r="G22" s="14">
        <v>204.21600000000001</v>
      </c>
      <c r="H22" s="14">
        <v>201.32599999999999</v>
      </c>
      <c r="I22" s="14">
        <v>189.029</v>
      </c>
      <c r="J22" s="14">
        <v>167.2</v>
      </c>
      <c r="K22" s="14">
        <v>149.893</v>
      </c>
    </row>
    <row r="23" spans="1:11" s="14" customFormat="1">
      <c r="A23" s="14" t="s">
        <v>288</v>
      </c>
      <c r="B23" s="14">
        <v>282.76499999999999</v>
      </c>
      <c r="C23" s="14">
        <v>278.56799999999998</v>
      </c>
      <c r="D23" s="14">
        <v>260.03100000000001</v>
      </c>
      <c r="E23" s="14">
        <v>250.12799999999999</v>
      </c>
      <c r="F23" s="14">
        <v>244.131</v>
      </c>
      <c r="G23" s="14">
        <v>233.684</v>
      </c>
      <c r="H23" s="14">
        <v>233.52099999999999</v>
      </c>
      <c r="I23" s="14">
        <v>226.31800000000001</v>
      </c>
      <c r="J23" s="14">
        <v>195.47900000000001</v>
      </c>
      <c r="K23" s="14">
        <v>188.68</v>
      </c>
    </row>
    <row r="24" spans="1:11" s="14" customFormat="1">
      <c r="A24" s="14" t="s">
        <v>289</v>
      </c>
      <c r="B24" s="14">
        <v>319.18</v>
      </c>
      <c r="C24" s="14">
        <v>259.60000000000002</v>
      </c>
      <c r="D24" s="14">
        <v>227.982</v>
      </c>
      <c r="E24" s="14">
        <v>191.05</v>
      </c>
      <c r="F24" s="14">
        <v>190</v>
      </c>
      <c r="G24" s="14">
        <v>180.27799999999999</v>
      </c>
      <c r="H24" s="14">
        <v>172.62700000000001</v>
      </c>
      <c r="I24" s="14">
        <v>166.30099999999999</v>
      </c>
      <c r="J24" s="14">
        <v>164.19499999999999</v>
      </c>
      <c r="K24" s="14">
        <v>160.012</v>
      </c>
    </row>
    <row r="25" spans="1:11" s="14" customFormat="1">
      <c r="A25" s="14" t="s">
        <v>290</v>
      </c>
      <c r="B25" s="14">
        <v>285.35599999999999</v>
      </c>
      <c r="C25" s="14">
        <v>250.59899999999999</v>
      </c>
      <c r="D25" s="14">
        <v>237.899</v>
      </c>
      <c r="E25" s="14">
        <v>229.26</v>
      </c>
      <c r="F25" s="14">
        <v>204.78299999999999</v>
      </c>
      <c r="G25" s="14">
        <v>203.73500000000001</v>
      </c>
      <c r="H25" s="14">
        <v>194.25800000000001</v>
      </c>
      <c r="I25" s="14">
        <v>188.51</v>
      </c>
      <c r="J25" s="14">
        <v>183.18299999999999</v>
      </c>
      <c r="K25" s="14">
        <v>179.35400000000001</v>
      </c>
    </row>
    <row r="26" spans="1:11" s="14" customFormat="1" ht="14" customHeight="1">
      <c r="A26" s="14" t="s">
        <v>291</v>
      </c>
      <c r="B26" s="14">
        <v>532.53399999999999</v>
      </c>
      <c r="C26" s="14">
        <v>342.053</v>
      </c>
      <c r="D26" s="14">
        <v>286.06299999999999</v>
      </c>
      <c r="E26" s="14">
        <v>256.81099999999998</v>
      </c>
      <c r="F26" s="14">
        <v>222.25200000000001</v>
      </c>
      <c r="G26" s="14">
        <v>213.35400000000001</v>
      </c>
      <c r="H26" s="14">
        <v>211.376</v>
      </c>
      <c r="I26" s="14">
        <v>194.833</v>
      </c>
      <c r="J26" s="14">
        <v>161.505</v>
      </c>
      <c r="K26" s="14">
        <v>160.1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73FF1-38E3-A045-81D6-B4E80C90A27F}">
  <dimension ref="A1:C24"/>
  <sheetViews>
    <sheetView workbookViewId="0">
      <selection activeCell="H32" sqref="H32"/>
    </sheetView>
  </sheetViews>
  <sheetFormatPr baseColWidth="10" defaultColWidth="11" defaultRowHeight="16"/>
  <sheetData>
    <row r="1" spans="1:3">
      <c r="A1" t="s">
        <v>39</v>
      </c>
      <c r="B1" t="s">
        <v>40</v>
      </c>
      <c r="C1" t="s">
        <v>41</v>
      </c>
    </row>
    <row r="2" spans="1:3">
      <c r="A2" t="s">
        <v>42</v>
      </c>
      <c r="B2" t="s">
        <v>43</v>
      </c>
      <c r="C2">
        <v>51</v>
      </c>
    </row>
    <row r="3" spans="1:3">
      <c r="A3" t="s">
        <v>44</v>
      </c>
      <c r="B3" t="s">
        <v>43</v>
      </c>
      <c r="C3">
        <v>34</v>
      </c>
    </row>
    <row r="4" spans="1:3">
      <c r="A4" t="s">
        <v>45</v>
      </c>
      <c r="B4" t="s">
        <v>43</v>
      </c>
      <c r="C4">
        <v>18</v>
      </c>
    </row>
    <row r="5" spans="1:3">
      <c r="A5" t="s">
        <v>46</v>
      </c>
      <c r="B5" t="s">
        <v>43</v>
      </c>
      <c r="C5">
        <v>50</v>
      </c>
    </row>
    <row r="6" spans="1:3">
      <c r="A6" t="s">
        <v>47</v>
      </c>
      <c r="B6" t="s">
        <v>43</v>
      </c>
      <c r="C6">
        <v>21</v>
      </c>
    </row>
    <row r="7" spans="1:3">
      <c r="A7" t="s">
        <v>48</v>
      </c>
      <c r="B7" t="s">
        <v>43</v>
      </c>
      <c r="C7">
        <v>35</v>
      </c>
    </row>
    <row r="8" spans="1:3">
      <c r="A8" t="s">
        <v>49</v>
      </c>
      <c r="B8" t="s">
        <v>43</v>
      </c>
      <c r="C8">
        <v>13</v>
      </c>
    </row>
    <row r="9" spans="1:3">
      <c r="A9" t="s">
        <v>50</v>
      </c>
      <c r="B9" t="s">
        <v>43</v>
      </c>
      <c r="C9">
        <v>24</v>
      </c>
    </row>
    <row r="10" spans="1:3">
      <c r="A10" t="s">
        <v>51</v>
      </c>
      <c r="B10" t="s">
        <v>43</v>
      </c>
      <c r="C10">
        <v>23</v>
      </c>
    </row>
    <row r="11" spans="1:3">
      <c r="A11" t="s">
        <v>52</v>
      </c>
      <c r="B11" t="s">
        <v>43</v>
      </c>
      <c r="C11">
        <v>28</v>
      </c>
    </row>
    <row r="12" spans="1:3">
      <c r="A12" t="s">
        <v>53</v>
      </c>
      <c r="B12" t="s">
        <v>43</v>
      </c>
      <c r="C12">
        <v>19</v>
      </c>
    </row>
    <row r="14" spans="1:3">
      <c r="A14" t="s">
        <v>42</v>
      </c>
      <c r="B14" t="s">
        <v>54</v>
      </c>
      <c r="C14">
        <v>7</v>
      </c>
    </row>
    <row r="15" spans="1:3">
      <c r="A15" t="s">
        <v>44</v>
      </c>
      <c r="B15" t="s">
        <v>54</v>
      </c>
      <c r="C15">
        <v>10</v>
      </c>
    </row>
    <row r="16" spans="1:3">
      <c r="A16" t="s">
        <v>45</v>
      </c>
      <c r="B16" t="s">
        <v>54</v>
      </c>
      <c r="C16">
        <v>8</v>
      </c>
    </row>
    <row r="17" spans="1:3">
      <c r="A17" t="s">
        <v>46</v>
      </c>
      <c r="B17" t="s">
        <v>54</v>
      </c>
      <c r="C17">
        <v>5</v>
      </c>
    </row>
    <row r="18" spans="1:3">
      <c r="A18" t="s">
        <v>47</v>
      </c>
      <c r="B18" t="s">
        <v>54</v>
      </c>
      <c r="C18">
        <v>6</v>
      </c>
    </row>
    <row r="19" spans="1:3">
      <c r="A19" t="s">
        <v>48</v>
      </c>
      <c r="B19" t="s">
        <v>54</v>
      </c>
      <c r="C19">
        <v>7</v>
      </c>
    </row>
    <row r="20" spans="1:3">
      <c r="A20" t="s">
        <v>49</v>
      </c>
      <c r="B20" t="s">
        <v>54</v>
      </c>
      <c r="C20">
        <v>10</v>
      </c>
    </row>
    <row r="21" spans="1:3">
      <c r="A21" t="s">
        <v>50</v>
      </c>
      <c r="B21" t="s">
        <v>54</v>
      </c>
      <c r="C21">
        <v>12</v>
      </c>
    </row>
    <row r="22" spans="1:3">
      <c r="A22" t="s">
        <v>51</v>
      </c>
      <c r="B22" t="s">
        <v>54</v>
      </c>
      <c r="C22">
        <v>6</v>
      </c>
    </row>
    <row r="23" spans="1:3">
      <c r="A23" t="s">
        <v>52</v>
      </c>
      <c r="B23" t="s">
        <v>54</v>
      </c>
      <c r="C23">
        <v>3</v>
      </c>
    </row>
    <row r="24" spans="1:3">
      <c r="A24" t="s">
        <v>53</v>
      </c>
      <c r="B24" t="s">
        <v>54</v>
      </c>
      <c r="C24">
        <v>6</v>
      </c>
    </row>
  </sheetData>
  <phoneticPr fontId="1" type="noConversion"/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C034B-1338-584C-84BB-20651EAEC99B}">
  <dimension ref="A1:H41"/>
  <sheetViews>
    <sheetView topLeftCell="A24" workbookViewId="0">
      <selection activeCell="H36" sqref="H36:H41"/>
    </sheetView>
  </sheetViews>
  <sheetFormatPr baseColWidth="10" defaultColWidth="11" defaultRowHeight="16"/>
  <sheetData>
    <row r="1" spans="1:8">
      <c r="A1" t="s">
        <v>292</v>
      </c>
      <c r="C1" s="1"/>
      <c r="D1" s="1"/>
      <c r="E1" s="2"/>
      <c r="F1" s="2"/>
      <c r="G1" s="2"/>
      <c r="H1" s="1"/>
    </row>
    <row r="2" spans="1:8">
      <c r="A2" t="s">
        <v>2</v>
      </c>
      <c r="B2" t="s">
        <v>3</v>
      </c>
      <c r="C2" s="1" t="s">
        <v>150</v>
      </c>
      <c r="D2" s="1" t="s">
        <v>151</v>
      </c>
      <c r="E2" s="2" t="s">
        <v>32</v>
      </c>
      <c r="F2" s="2" t="s">
        <v>152</v>
      </c>
      <c r="G2" s="2" t="s">
        <v>153</v>
      </c>
      <c r="H2" s="1" t="s">
        <v>35</v>
      </c>
    </row>
    <row r="3" spans="1:8">
      <c r="A3">
        <v>1</v>
      </c>
      <c r="B3" t="s">
        <v>43</v>
      </c>
      <c r="C3" s="16">
        <v>24.302181243896484</v>
      </c>
      <c r="D3" s="16">
        <v>19.989545822143555</v>
      </c>
      <c r="E3" s="1">
        <f>C3-D3</f>
        <v>4.3126354217529297</v>
      </c>
      <c r="F3" s="1">
        <f>AVERAGE(E3:E8)</f>
        <v>4.479533513387044</v>
      </c>
      <c r="G3" s="1">
        <f>E3-$F$3</f>
        <v>-0.16689809163411429</v>
      </c>
      <c r="H3" s="29">
        <f>2^-G3</f>
        <v>1.1226421186440292</v>
      </c>
    </row>
    <row r="4" spans="1:8">
      <c r="A4">
        <v>2</v>
      </c>
      <c r="B4" t="s">
        <v>43</v>
      </c>
      <c r="C4" s="16">
        <v>24.735847473144531</v>
      </c>
      <c r="D4" s="16">
        <v>20.159683227539062</v>
      </c>
      <c r="E4" s="1">
        <f t="shared" ref="E4:E20" si="0">C4-D4</f>
        <v>4.5761642456054688</v>
      </c>
      <c r="G4" s="1">
        <f t="shared" ref="G4:G20" si="1">E4-$F$3</f>
        <v>9.6630732218424775E-2</v>
      </c>
      <c r="H4" s="29">
        <f t="shared" ref="H4:H20" si="2">2^-G4</f>
        <v>0.9352145417544806</v>
      </c>
    </row>
    <row r="5" spans="1:8">
      <c r="A5">
        <v>3</v>
      </c>
      <c r="B5" t="s">
        <v>43</v>
      </c>
      <c r="C5" s="16">
        <v>24.848533630371094</v>
      </c>
      <c r="D5" s="16">
        <v>19.991594314575195</v>
      </c>
      <c r="E5" s="1">
        <f t="shared" si="0"/>
        <v>4.8569393157958984</v>
      </c>
      <c r="G5" s="1">
        <f t="shared" si="1"/>
        <v>0.37740580240885446</v>
      </c>
      <c r="H5" s="29">
        <f t="shared" si="2"/>
        <v>0.76982060802647589</v>
      </c>
    </row>
    <row r="6" spans="1:8">
      <c r="A6">
        <v>4</v>
      </c>
      <c r="B6" t="s">
        <v>43</v>
      </c>
      <c r="C6" s="16">
        <v>24.498994827270508</v>
      </c>
      <c r="D6" s="16">
        <v>20.506612777709961</v>
      </c>
      <c r="E6" s="1">
        <f t="shared" si="0"/>
        <v>3.9923820495605469</v>
      </c>
      <c r="G6" s="1">
        <f t="shared" si="1"/>
        <v>-0.4871514638264971</v>
      </c>
      <c r="H6" s="29">
        <f t="shared" si="2"/>
        <v>1.4016745985808687</v>
      </c>
    </row>
    <row r="7" spans="1:8">
      <c r="A7">
        <v>5</v>
      </c>
      <c r="B7" t="s">
        <v>43</v>
      </c>
      <c r="C7" s="16">
        <v>25.114589691162109</v>
      </c>
      <c r="D7" s="16">
        <v>20.599285125732422</v>
      </c>
      <c r="E7" s="1">
        <f t="shared" si="0"/>
        <v>4.5153045654296875</v>
      </c>
      <c r="G7" s="1">
        <f t="shared" si="1"/>
        <v>3.5771052042643525E-2</v>
      </c>
      <c r="H7" s="29">
        <f t="shared" si="2"/>
        <v>0.97551025748515474</v>
      </c>
    </row>
    <row r="8" spans="1:8">
      <c r="A8">
        <v>6</v>
      </c>
      <c r="B8" t="s">
        <v>43</v>
      </c>
      <c r="C8" s="16">
        <v>25.207008361816406</v>
      </c>
      <c r="D8" s="16">
        <v>20.583232879638672</v>
      </c>
      <c r="E8" s="1">
        <f t="shared" si="0"/>
        <v>4.6237754821777344</v>
      </c>
      <c r="G8" s="1">
        <f t="shared" si="1"/>
        <v>0.1442419687906904</v>
      </c>
      <c r="H8" s="29">
        <f t="shared" si="2"/>
        <v>0.90485468794068136</v>
      </c>
    </row>
    <row r="9" spans="1:8">
      <c r="A9">
        <v>1</v>
      </c>
      <c r="B9" t="s">
        <v>220</v>
      </c>
      <c r="C9" s="16">
        <v>27.602106094360352</v>
      </c>
      <c r="D9" s="16">
        <v>19.605825424194336</v>
      </c>
      <c r="E9" s="1">
        <f t="shared" si="0"/>
        <v>7.9962806701660156</v>
      </c>
      <c r="G9" s="1">
        <f t="shared" si="1"/>
        <v>3.5167471567789717</v>
      </c>
      <c r="H9" s="29">
        <f t="shared" si="2"/>
        <v>8.7368246345183684E-2</v>
      </c>
    </row>
    <row r="10" spans="1:8">
      <c r="A10">
        <v>2</v>
      </c>
      <c r="B10" t="s">
        <v>220</v>
      </c>
      <c r="C10" s="16">
        <v>28.780158996582031</v>
      </c>
      <c r="D10" s="16">
        <v>20.031112670898438</v>
      </c>
      <c r="E10" s="1">
        <f t="shared" si="0"/>
        <v>8.7490463256835938</v>
      </c>
      <c r="G10" s="1">
        <f t="shared" si="1"/>
        <v>4.2695128122965498</v>
      </c>
      <c r="H10" s="29">
        <f t="shared" si="2"/>
        <v>5.1849978020721436E-2</v>
      </c>
    </row>
    <row r="11" spans="1:8">
      <c r="A11">
        <v>3</v>
      </c>
      <c r="B11" t="s">
        <v>220</v>
      </c>
      <c r="C11" s="16">
        <v>29.271705627441406</v>
      </c>
      <c r="D11" s="16">
        <v>19.795083999633789</v>
      </c>
      <c r="E11" s="1">
        <f t="shared" si="0"/>
        <v>9.4766216278076172</v>
      </c>
      <c r="G11" s="1">
        <f t="shared" si="1"/>
        <v>4.9970881144205732</v>
      </c>
      <c r="H11" s="29">
        <f t="shared" si="2"/>
        <v>3.1313137610930866E-2</v>
      </c>
    </row>
    <row r="12" spans="1:8">
      <c r="A12">
        <v>4</v>
      </c>
      <c r="B12" t="s">
        <v>220</v>
      </c>
      <c r="C12" s="16">
        <v>28.388973236083984</v>
      </c>
      <c r="D12" s="16">
        <v>19.303476333618164</v>
      </c>
      <c r="E12" s="1">
        <f t="shared" si="0"/>
        <v>9.0854969024658203</v>
      </c>
      <c r="G12" s="1">
        <f t="shared" si="1"/>
        <v>4.6059633890787763</v>
      </c>
      <c r="H12" s="29">
        <f t="shared" si="2"/>
        <v>4.1064530419798149E-2</v>
      </c>
    </row>
    <row r="13" spans="1:8">
      <c r="A13">
        <v>5</v>
      </c>
      <c r="B13" t="s">
        <v>220</v>
      </c>
      <c r="C13" s="16">
        <v>30.053424835205078</v>
      </c>
      <c r="D13" s="16">
        <v>20.861484527587891</v>
      </c>
      <c r="E13" s="1">
        <f t="shared" si="0"/>
        <v>9.1919403076171875</v>
      </c>
      <c r="G13" s="1">
        <f t="shared" si="1"/>
        <v>4.7124067942301435</v>
      </c>
      <c r="H13" s="29">
        <f t="shared" si="2"/>
        <v>3.8143821656889919E-2</v>
      </c>
    </row>
    <row r="14" spans="1:8">
      <c r="A14">
        <v>6</v>
      </c>
      <c r="B14" t="s">
        <v>220</v>
      </c>
      <c r="C14" s="16">
        <v>27.376354217529297</v>
      </c>
      <c r="D14" s="16">
        <v>21.408090591430664</v>
      </c>
      <c r="E14" s="1">
        <f t="shared" si="0"/>
        <v>5.9682636260986328</v>
      </c>
      <c r="G14" s="1">
        <f t="shared" si="1"/>
        <v>1.4887301127115888</v>
      </c>
      <c r="H14" s="29">
        <f t="shared" si="2"/>
        <v>0.35632605579265136</v>
      </c>
    </row>
    <row r="15" spans="1:8">
      <c r="A15">
        <v>1</v>
      </c>
      <c r="B15" t="s">
        <v>293</v>
      </c>
      <c r="C15" s="16">
        <v>27.476982116699219</v>
      </c>
      <c r="D15" s="16">
        <v>19.904605865478516</v>
      </c>
      <c r="E15" s="1">
        <f t="shared" si="0"/>
        <v>7.5723762512207031</v>
      </c>
      <c r="G15" s="1">
        <f t="shared" si="1"/>
        <v>3.0928427378336592</v>
      </c>
      <c r="H15" s="29">
        <f t="shared" si="2"/>
        <v>0.11720916284256058</v>
      </c>
    </row>
    <row r="16" spans="1:8">
      <c r="A16">
        <v>2</v>
      </c>
      <c r="B16" t="s">
        <v>293</v>
      </c>
      <c r="C16" s="16">
        <v>27.459236145019531</v>
      </c>
      <c r="D16" s="16">
        <v>19.457063674926758</v>
      </c>
      <c r="E16" s="1">
        <f t="shared" si="0"/>
        <v>8.0021724700927734</v>
      </c>
      <c r="G16" s="1">
        <f t="shared" si="1"/>
        <v>3.5226389567057295</v>
      </c>
      <c r="H16" s="29">
        <f t="shared" si="2"/>
        <v>8.7012172095416757E-2</v>
      </c>
    </row>
    <row r="17" spans="1:8">
      <c r="A17">
        <v>3</v>
      </c>
      <c r="B17" t="s">
        <v>293</v>
      </c>
      <c r="C17" s="16">
        <v>27.687625885009766</v>
      </c>
      <c r="D17" s="16">
        <v>19.317630767822266</v>
      </c>
      <c r="E17" s="1">
        <f t="shared" si="0"/>
        <v>8.3699951171875</v>
      </c>
      <c r="G17" s="1">
        <f t="shared" si="1"/>
        <v>3.890461603800456</v>
      </c>
      <c r="H17" s="29">
        <f t="shared" si="2"/>
        <v>6.7430186409456749E-2</v>
      </c>
    </row>
    <row r="18" spans="1:8">
      <c r="A18">
        <v>4</v>
      </c>
      <c r="B18" t="s">
        <v>293</v>
      </c>
      <c r="C18" s="34">
        <v>25.716000000000001</v>
      </c>
      <c r="D18" s="34">
        <v>19.172999999999998</v>
      </c>
      <c r="E18" s="1">
        <f t="shared" si="0"/>
        <v>6.5430000000000028</v>
      </c>
      <c r="G18" s="1">
        <f t="shared" si="1"/>
        <v>2.0634664866129588</v>
      </c>
      <c r="H18" s="29">
        <f t="shared" si="2"/>
        <v>0.23924049509096276</v>
      </c>
    </row>
    <row r="19" spans="1:8">
      <c r="A19">
        <v>5</v>
      </c>
      <c r="B19" t="s">
        <v>293</v>
      </c>
      <c r="C19" s="34">
        <v>28.161999999999999</v>
      </c>
      <c r="D19" s="34">
        <v>19.954000000000001</v>
      </c>
      <c r="E19" s="1">
        <f t="shared" si="0"/>
        <v>8.2079999999999984</v>
      </c>
      <c r="G19" s="1">
        <f t="shared" si="1"/>
        <v>3.7284664866129544</v>
      </c>
      <c r="H19" s="29">
        <f t="shared" si="2"/>
        <v>7.5443138946336211E-2</v>
      </c>
    </row>
    <row r="20" spans="1:8">
      <c r="A20">
        <v>6</v>
      </c>
      <c r="B20" t="s">
        <v>293</v>
      </c>
      <c r="C20" s="34">
        <v>26.873000000000001</v>
      </c>
      <c r="D20" s="34">
        <v>20.847999999999999</v>
      </c>
      <c r="E20" s="1">
        <f t="shared" si="0"/>
        <v>6.0250000000000021</v>
      </c>
      <c r="G20" s="1">
        <f t="shared" si="1"/>
        <v>1.5454664866129582</v>
      </c>
      <c r="H20" s="29">
        <f t="shared" si="2"/>
        <v>0.3425849105997445</v>
      </c>
    </row>
    <row r="22" spans="1:8">
      <c r="A22" t="s">
        <v>294</v>
      </c>
      <c r="C22" s="1"/>
      <c r="D22" s="1"/>
      <c r="E22" s="2"/>
      <c r="F22" s="2"/>
      <c r="G22" s="2"/>
      <c r="H22" s="1"/>
    </row>
    <row r="23" spans="1:8">
      <c r="A23" t="s">
        <v>2</v>
      </c>
      <c r="B23" t="s">
        <v>3</v>
      </c>
      <c r="C23" s="1" t="s">
        <v>150</v>
      </c>
      <c r="D23" s="1" t="s">
        <v>151</v>
      </c>
      <c r="E23" s="2" t="s">
        <v>32</v>
      </c>
      <c r="F23" s="2" t="s">
        <v>152</v>
      </c>
      <c r="G23" s="2" t="s">
        <v>153</v>
      </c>
      <c r="H23" s="1" t="s">
        <v>35</v>
      </c>
    </row>
    <row r="24" spans="1:8">
      <c r="A24">
        <v>1</v>
      </c>
      <c r="B24" t="s">
        <v>43</v>
      </c>
      <c r="C24" s="16">
        <v>24.709934234619141</v>
      </c>
      <c r="D24" s="16">
        <v>19.989545822143555</v>
      </c>
      <c r="E24" s="1">
        <f>C24-D24</f>
        <v>4.7203884124755859</v>
      </c>
      <c r="F24" s="1">
        <f>AVERAGE(E24:E29)</f>
        <v>4.7389351526896162</v>
      </c>
      <c r="G24" s="1">
        <f>E24-$F$24</f>
        <v>-1.8546740214030244E-2</v>
      </c>
      <c r="H24" s="29">
        <f>2^-G24</f>
        <v>1.0129386094221584</v>
      </c>
    </row>
    <row r="25" spans="1:8">
      <c r="A25">
        <v>2</v>
      </c>
      <c r="B25" t="s">
        <v>43</v>
      </c>
      <c r="C25" s="16">
        <v>25.385705947875977</v>
      </c>
      <c r="D25" s="16">
        <v>20.159683227539062</v>
      </c>
      <c r="E25" s="1">
        <f t="shared" ref="E25:E32" si="3">C25-D25</f>
        <v>5.2260227203369141</v>
      </c>
      <c r="G25" s="1">
        <f t="shared" ref="G25:G41" si="4">E25-$F$24</f>
        <v>0.48708756764729788</v>
      </c>
      <c r="H25" s="29">
        <f t="shared" ref="H25:H38" si="5">2^-G25</f>
        <v>0.71346394623242215</v>
      </c>
    </row>
    <row r="26" spans="1:8">
      <c r="A26">
        <v>3</v>
      </c>
      <c r="B26" t="s">
        <v>43</v>
      </c>
      <c r="C26" s="16">
        <v>25.078990936279297</v>
      </c>
      <c r="D26" s="16">
        <v>19.991594314575195</v>
      </c>
      <c r="E26" s="1">
        <f t="shared" si="3"/>
        <v>5.0873966217041016</v>
      </c>
      <c r="G26" s="1">
        <f t="shared" si="4"/>
        <v>0.34846146901448538</v>
      </c>
      <c r="H26" s="29">
        <f t="shared" si="5"/>
        <v>0.78542124697300131</v>
      </c>
    </row>
    <row r="27" spans="1:8">
      <c r="A27">
        <v>4</v>
      </c>
      <c r="B27" t="s">
        <v>43</v>
      </c>
      <c r="C27" s="16">
        <v>25.70866584777832</v>
      </c>
      <c r="D27" s="16">
        <v>20.719398498535156</v>
      </c>
      <c r="E27" s="1">
        <f>C27-D27</f>
        <v>4.9892673492431641</v>
      </c>
      <c r="G27" s="1">
        <f t="shared" si="4"/>
        <v>0.25033219655354788</v>
      </c>
      <c r="H27" s="29">
        <f>2^-G27</f>
        <v>0.8407028118069092</v>
      </c>
    </row>
    <row r="28" spans="1:8">
      <c r="A28">
        <v>5</v>
      </c>
      <c r="B28" t="s">
        <v>43</v>
      </c>
      <c r="C28" s="16">
        <v>24.931419372558594</v>
      </c>
      <c r="D28" s="16">
        <v>20.506612777709961</v>
      </c>
      <c r="E28" s="1">
        <f t="shared" ref="E28:E29" si="6">C28-D28</f>
        <v>4.4248065948486328</v>
      </c>
      <c r="G28" s="1">
        <f t="shared" si="4"/>
        <v>-0.31412855784098337</v>
      </c>
      <c r="H28" s="29">
        <f t="shared" ref="H28:H29" si="7">2^-G28</f>
        <v>1.2432604502913611</v>
      </c>
    </row>
    <row r="29" spans="1:8">
      <c r="A29">
        <v>6</v>
      </c>
      <c r="B29" t="s">
        <v>43</v>
      </c>
      <c r="C29" s="16">
        <v>24.585014343261719</v>
      </c>
      <c r="D29" s="16">
        <v>20.599285125732422</v>
      </c>
      <c r="E29" s="1">
        <f t="shared" si="6"/>
        <v>3.9857292175292969</v>
      </c>
      <c r="G29" s="1">
        <f t="shared" si="4"/>
        <v>-0.75320593516031931</v>
      </c>
      <c r="H29" s="29">
        <f t="shared" si="7"/>
        <v>1.6855342406826377</v>
      </c>
    </row>
    <row r="30" spans="1:8">
      <c r="A30">
        <v>1</v>
      </c>
      <c r="B30" t="s">
        <v>220</v>
      </c>
      <c r="C30" s="16">
        <v>25.269929885864258</v>
      </c>
      <c r="D30" s="16">
        <v>19.605825424194336</v>
      </c>
      <c r="E30" s="1">
        <f t="shared" si="3"/>
        <v>5.6641044616699219</v>
      </c>
      <c r="G30" s="1">
        <f t="shared" si="4"/>
        <v>0.92516930898030569</v>
      </c>
      <c r="H30" s="29">
        <f t="shared" si="5"/>
        <v>0.52661871246294545</v>
      </c>
    </row>
    <row r="31" spans="1:8">
      <c r="A31">
        <v>2</v>
      </c>
      <c r="B31" t="s">
        <v>220</v>
      </c>
      <c r="C31" s="16">
        <v>25.982526779174805</v>
      </c>
      <c r="D31" s="16">
        <v>20.031112670898438</v>
      </c>
      <c r="E31" s="1">
        <f t="shared" si="3"/>
        <v>5.9514141082763672</v>
      </c>
      <c r="G31" s="1">
        <f t="shared" si="4"/>
        <v>1.212478955586751</v>
      </c>
      <c r="H31" s="29">
        <f t="shared" si="5"/>
        <v>0.4315264944410499</v>
      </c>
    </row>
    <row r="32" spans="1:8">
      <c r="A32">
        <v>3</v>
      </c>
      <c r="B32" t="s">
        <v>220</v>
      </c>
      <c r="C32" s="16">
        <v>25.876102447509766</v>
      </c>
      <c r="D32" s="16">
        <v>19.795083999633789</v>
      </c>
      <c r="E32" s="1">
        <f t="shared" si="3"/>
        <v>6.0810184478759766</v>
      </c>
      <c r="G32" s="1">
        <f t="shared" si="4"/>
        <v>1.3420832951863604</v>
      </c>
      <c r="H32" s="29">
        <f t="shared" si="5"/>
        <v>0.39445064583588513</v>
      </c>
    </row>
    <row r="33" spans="1:8">
      <c r="A33">
        <v>4</v>
      </c>
      <c r="B33" t="s">
        <v>220</v>
      </c>
      <c r="C33" s="16">
        <v>26.96757698059082</v>
      </c>
      <c r="D33" s="16">
        <v>20.473737716674805</v>
      </c>
      <c r="E33" s="1">
        <f>C33-D33</f>
        <v>6.4938392639160156</v>
      </c>
      <c r="G33" s="1">
        <f t="shared" si="4"/>
        <v>1.7549041112263994</v>
      </c>
      <c r="H33" s="29">
        <f>2^-G33</f>
        <v>0.29629288519737085</v>
      </c>
    </row>
    <row r="34" spans="1:8">
      <c r="A34">
        <v>5</v>
      </c>
      <c r="B34" t="s">
        <v>220</v>
      </c>
      <c r="C34" s="16">
        <v>25.904018402099609</v>
      </c>
      <c r="D34" s="16">
        <v>19.303476333618164</v>
      </c>
      <c r="E34" s="1">
        <f t="shared" ref="E34:E38" si="8">C34-D34</f>
        <v>6.6005420684814453</v>
      </c>
      <c r="G34" s="1">
        <f t="shared" si="4"/>
        <v>1.8616069157918291</v>
      </c>
      <c r="H34" s="29">
        <f t="shared" ref="H34:H35" si="9">2^-G34</f>
        <v>0.27516961627599229</v>
      </c>
    </row>
    <row r="35" spans="1:8">
      <c r="A35">
        <v>6</v>
      </c>
      <c r="B35" t="s">
        <v>220</v>
      </c>
      <c r="C35" s="16">
        <v>26.904348373413086</v>
      </c>
      <c r="D35" s="16">
        <v>20.861484527587891</v>
      </c>
      <c r="E35" s="1">
        <f t="shared" si="8"/>
        <v>6.0428638458251953</v>
      </c>
      <c r="G35" s="1">
        <f t="shared" si="4"/>
        <v>1.3039286931355791</v>
      </c>
      <c r="H35" s="29">
        <f t="shared" si="9"/>
        <v>0.40502175498814491</v>
      </c>
    </row>
    <row r="36" spans="1:8">
      <c r="A36">
        <v>1</v>
      </c>
      <c r="B36" t="s">
        <v>293</v>
      </c>
      <c r="C36" s="16">
        <v>25.694557189941406</v>
      </c>
      <c r="D36" s="16">
        <v>19.904605865478516</v>
      </c>
      <c r="E36" s="1">
        <f t="shared" si="8"/>
        <v>5.7899513244628906</v>
      </c>
      <c r="G36" s="1">
        <f t="shared" si="4"/>
        <v>1.0510161717732744</v>
      </c>
      <c r="H36" s="29">
        <f t="shared" si="5"/>
        <v>0.48262810242491172</v>
      </c>
    </row>
    <row r="37" spans="1:8">
      <c r="A37">
        <v>2</v>
      </c>
      <c r="B37" t="s">
        <v>293</v>
      </c>
      <c r="C37" s="16">
        <v>25.570953369140625</v>
      </c>
      <c r="D37" s="16">
        <v>19.457063674926758</v>
      </c>
      <c r="E37" s="1">
        <f t="shared" si="8"/>
        <v>6.1138896942138672</v>
      </c>
      <c r="G37" s="1">
        <f t="shared" si="4"/>
        <v>1.374954541524251</v>
      </c>
      <c r="H37" s="29">
        <f t="shared" si="5"/>
        <v>0.38556485508334204</v>
      </c>
    </row>
    <row r="38" spans="1:8">
      <c r="A38">
        <v>3</v>
      </c>
      <c r="B38" t="s">
        <v>293</v>
      </c>
      <c r="C38" s="16">
        <v>26.236251831054688</v>
      </c>
      <c r="D38" s="16">
        <v>19.317630767822266</v>
      </c>
      <c r="E38" s="1">
        <f t="shared" si="8"/>
        <v>6.9186210632324219</v>
      </c>
      <c r="G38" s="1">
        <f t="shared" si="4"/>
        <v>2.1796859105428057</v>
      </c>
      <c r="H38" s="29">
        <f t="shared" si="5"/>
        <v>0.22072379766906317</v>
      </c>
    </row>
    <row r="39" spans="1:8">
      <c r="A39">
        <v>4</v>
      </c>
      <c r="B39" t="s">
        <v>293</v>
      </c>
      <c r="C39" s="16">
        <v>26.586713790893555</v>
      </c>
      <c r="D39" s="16">
        <v>19.967056274414062</v>
      </c>
      <c r="E39" s="1">
        <f>C39-D39</f>
        <v>6.6196575164794922</v>
      </c>
      <c r="G39" s="1">
        <f t="shared" si="4"/>
        <v>1.880722363789876</v>
      </c>
      <c r="H39" s="29">
        <f>2^-G39</f>
        <v>0.27154771644362879</v>
      </c>
    </row>
    <row r="40" spans="1:8">
      <c r="A40">
        <v>5</v>
      </c>
      <c r="B40" t="s">
        <v>293</v>
      </c>
      <c r="C40" s="16">
        <v>25.018093109130859</v>
      </c>
      <c r="D40" s="16">
        <v>19.1729736328125</v>
      </c>
      <c r="E40" s="1">
        <f t="shared" ref="E40:E41" si="10">C40-D40</f>
        <v>5.8451194763183594</v>
      </c>
      <c r="G40" s="1">
        <f t="shared" si="4"/>
        <v>1.1061843236287432</v>
      </c>
      <c r="H40" s="29">
        <f t="shared" ref="H40:H41" si="11">2^-G40</f>
        <v>0.46452098455197616</v>
      </c>
    </row>
    <row r="41" spans="1:8">
      <c r="A41">
        <v>6</v>
      </c>
      <c r="B41" t="s">
        <v>293</v>
      </c>
      <c r="C41" s="16">
        <v>25.960319519042969</v>
      </c>
      <c r="D41" s="16">
        <v>19.954469680786133</v>
      </c>
      <c r="E41" s="1">
        <f t="shared" si="10"/>
        <v>6.0058498382568359</v>
      </c>
      <c r="G41" s="1">
        <f t="shared" si="4"/>
        <v>1.2669146855672198</v>
      </c>
      <c r="H41" s="29">
        <f t="shared" si="11"/>
        <v>0.41554750366242826</v>
      </c>
    </row>
  </sheetData>
  <phoneticPr fontId="1" type="noConversion"/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38AF4-B5BF-A445-A3F9-76651391C55A}">
  <dimension ref="A1:H41"/>
  <sheetViews>
    <sheetView topLeftCell="A25" workbookViewId="0">
      <selection activeCell="H36" sqref="H36:H41"/>
    </sheetView>
  </sheetViews>
  <sheetFormatPr baseColWidth="10" defaultColWidth="11" defaultRowHeight="16"/>
  <sheetData>
    <row r="1" spans="1:8">
      <c r="A1" t="s">
        <v>295</v>
      </c>
      <c r="C1" s="1"/>
      <c r="D1" s="1"/>
      <c r="E1" s="2"/>
      <c r="F1" s="2"/>
      <c r="G1" s="2"/>
      <c r="H1" s="1"/>
    </row>
    <row r="2" spans="1:8">
      <c r="A2" t="s">
        <v>2</v>
      </c>
      <c r="B2" t="s">
        <v>3</v>
      </c>
      <c r="C2" s="1" t="s">
        <v>150</v>
      </c>
      <c r="D2" s="1" t="s">
        <v>151</v>
      </c>
      <c r="E2" s="2" t="s">
        <v>32</v>
      </c>
      <c r="F2" s="2" t="s">
        <v>152</v>
      </c>
      <c r="G2" s="2" t="s">
        <v>153</v>
      </c>
      <c r="H2" s="1" t="s">
        <v>35</v>
      </c>
    </row>
    <row r="3" spans="1:8">
      <c r="A3">
        <v>1</v>
      </c>
      <c r="B3" t="s">
        <v>43</v>
      </c>
      <c r="C3" s="16">
        <v>28.904186248779297</v>
      </c>
      <c r="D3" s="16">
        <v>19.989545822143555</v>
      </c>
      <c r="E3" s="1">
        <f>C3-D3</f>
        <v>8.9146404266357422</v>
      </c>
      <c r="F3" s="1">
        <f>AVERAGE(E3:E8)</f>
        <v>8.6077438990275059</v>
      </c>
      <c r="G3" s="1">
        <f>E3-$F$3</f>
        <v>0.30689652760823627</v>
      </c>
      <c r="H3" s="29">
        <f>2^-G3</f>
        <v>0.80837884494790246</v>
      </c>
    </row>
    <row r="4" spans="1:8">
      <c r="A4">
        <v>2</v>
      </c>
      <c r="B4" t="s">
        <v>43</v>
      </c>
      <c r="C4" s="16">
        <v>28.706193923950195</v>
      </c>
      <c r="D4" s="16">
        <v>20.159683227539062</v>
      </c>
      <c r="E4" s="1">
        <f t="shared" ref="E4:E20" si="0">C4-D4</f>
        <v>8.5465106964111328</v>
      </c>
      <c r="G4" s="1">
        <f t="shared" ref="G4:G20" si="1">E4-$F$3</f>
        <v>-6.1233202616373106E-2</v>
      </c>
      <c r="H4" s="29">
        <f t="shared" ref="H4:H20" si="2">2^-G4</f>
        <v>1.0433572320608226</v>
      </c>
    </row>
    <row r="5" spans="1:8">
      <c r="A5">
        <v>3</v>
      </c>
      <c r="B5" t="s">
        <v>43</v>
      </c>
      <c r="C5" s="16">
        <v>28.839996337890625</v>
      </c>
      <c r="D5" s="16">
        <v>19.991594314575195</v>
      </c>
      <c r="E5" s="1">
        <f t="shared" si="0"/>
        <v>8.8484020233154297</v>
      </c>
      <c r="G5" s="1">
        <f t="shared" si="1"/>
        <v>0.24065812428792377</v>
      </c>
      <c r="H5" s="29">
        <f t="shared" si="2"/>
        <v>0.84635913472008961</v>
      </c>
    </row>
    <row r="6" spans="1:8">
      <c r="A6">
        <v>4</v>
      </c>
      <c r="B6" t="s">
        <v>43</v>
      </c>
      <c r="C6" s="16">
        <v>29.732139587402344</v>
      </c>
      <c r="D6" s="16">
        <v>21.41827392578125</v>
      </c>
      <c r="E6" s="1">
        <f t="shared" si="0"/>
        <v>8.3138656616210938</v>
      </c>
      <c r="G6" s="1">
        <f t="shared" si="1"/>
        <v>-0.29387823740641217</v>
      </c>
      <c r="H6" s="29">
        <f t="shared" si="2"/>
        <v>1.2259313878150564</v>
      </c>
    </row>
    <row r="7" spans="1:8">
      <c r="A7">
        <v>5</v>
      </c>
      <c r="B7" t="s">
        <v>43</v>
      </c>
      <c r="C7" s="16">
        <v>28.219890594482422</v>
      </c>
      <c r="D7" s="16">
        <v>21.411834716796875</v>
      </c>
      <c r="E7" s="1">
        <f t="shared" si="0"/>
        <v>6.8080558776855469</v>
      </c>
      <c r="G7" s="1">
        <f t="shared" si="1"/>
        <v>-1.799688021341959</v>
      </c>
      <c r="H7" s="29">
        <f t="shared" si="2"/>
        <v>3.48144931836379</v>
      </c>
    </row>
    <row r="8" spans="1:8">
      <c r="A8">
        <v>6</v>
      </c>
      <c r="B8" t="s">
        <v>43</v>
      </c>
      <c r="C8" s="16">
        <v>28.988859176635742</v>
      </c>
      <c r="D8" s="16">
        <v>18.773870468139648</v>
      </c>
      <c r="E8" s="1">
        <f t="shared" si="0"/>
        <v>10.214988708496094</v>
      </c>
      <c r="G8" s="1">
        <f t="shared" si="1"/>
        <v>1.6072448094685878</v>
      </c>
      <c r="H8" s="29">
        <f t="shared" si="2"/>
        <v>0.32822458053173931</v>
      </c>
    </row>
    <row r="9" spans="1:8">
      <c r="A9">
        <v>1</v>
      </c>
      <c r="B9" t="s">
        <v>220</v>
      </c>
      <c r="C9" s="16">
        <v>26.526956558227539</v>
      </c>
      <c r="D9" s="16">
        <v>19.605825424194336</v>
      </c>
      <c r="E9" s="1">
        <f t="shared" si="0"/>
        <v>6.9211311340332031</v>
      </c>
      <c r="G9" s="1">
        <f t="shared" si="1"/>
        <v>-1.6866127649943028</v>
      </c>
      <c r="H9" s="29">
        <f t="shared" si="2"/>
        <v>3.2190004198720414</v>
      </c>
    </row>
    <row r="10" spans="1:8">
      <c r="A10">
        <v>2</v>
      </c>
      <c r="B10" t="s">
        <v>220</v>
      </c>
      <c r="C10" s="16">
        <v>25.746059417724609</v>
      </c>
      <c r="D10" s="16">
        <v>20.031112670898438</v>
      </c>
      <c r="E10" s="1">
        <f t="shared" si="0"/>
        <v>5.7149467468261719</v>
      </c>
      <c r="G10" s="1">
        <f t="shared" si="1"/>
        <v>-2.892797152201334</v>
      </c>
      <c r="H10" s="29">
        <f t="shared" si="2"/>
        <v>7.4270904710143926</v>
      </c>
    </row>
    <row r="11" spans="1:8">
      <c r="A11">
        <v>3</v>
      </c>
      <c r="B11" t="s">
        <v>220</v>
      </c>
      <c r="C11" s="16">
        <v>26.307558059692383</v>
      </c>
      <c r="D11" s="16">
        <v>19.795083999633789</v>
      </c>
      <c r="E11" s="1">
        <f t="shared" si="0"/>
        <v>6.5124740600585938</v>
      </c>
      <c r="G11" s="1">
        <f t="shared" si="1"/>
        <v>-2.0952698389689122</v>
      </c>
      <c r="H11" s="29">
        <f t="shared" si="2"/>
        <v>4.2730607827108793</v>
      </c>
    </row>
    <row r="12" spans="1:8">
      <c r="A12">
        <v>4</v>
      </c>
      <c r="B12" t="s">
        <v>220</v>
      </c>
      <c r="C12" s="16">
        <v>28.01234245300293</v>
      </c>
      <c r="D12" s="16">
        <v>21.313968658447266</v>
      </c>
      <c r="E12" s="1">
        <f t="shared" si="0"/>
        <v>6.6983737945556641</v>
      </c>
      <c r="G12" s="1">
        <f t="shared" si="1"/>
        <v>-1.9093701044718419</v>
      </c>
      <c r="H12" s="29">
        <f t="shared" si="2"/>
        <v>3.7564505337308094</v>
      </c>
    </row>
    <row r="13" spans="1:8">
      <c r="A13">
        <v>5</v>
      </c>
      <c r="B13" t="s">
        <v>220</v>
      </c>
      <c r="C13" s="16">
        <v>27.884145736694336</v>
      </c>
      <c r="D13" s="16">
        <v>21.366888046264648</v>
      </c>
      <c r="E13" s="1">
        <f t="shared" si="0"/>
        <v>6.5172576904296875</v>
      </c>
      <c r="G13" s="1">
        <f t="shared" si="1"/>
        <v>-2.0904862085978184</v>
      </c>
      <c r="H13" s="29">
        <f t="shared" si="2"/>
        <v>4.2589158027359932</v>
      </c>
    </row>
    <row r="14" spans="1:8">
      <c r="A14">
        <v>6</v>
      </c>
      <c r="B14" t="s">
        <v>220</v>
      </c>
      <c r="C14" s="16">
        <v>25.675649642944336</v>
      </c>
      <c r="D14" s="16">
        <v>18.45067024230957</v>
      </c>
      <c r="E14" s="1">
        <f t="shared" si="0"/>
        <v>7.2249794006347656</v>
      </c>
      <c r="G14" s="1">
        <f t="shared" si="1"/>
        <v>-1.3827644983927403</v>
      </c>
      <c r="H14" s="29">
        <f t="shared" si="2"/>
        <v>2.6076757658862939</v>
      </c>
    </row>
    <row r="15" spans="1:8">
      <c r="A15">
        <v>1</v>
      </c>
      <c r="B15" t="s">
        <v>293</v>
      </c>
      <c r="C15" s="16">
        <v>26.79595947265625</v>
      </c>
      <c r="D15" s="16">
        <v>19.904605865478516</v>
      </c>
      <c r="E15" s="1">
        <f t="shared" si="0"/>
        <v>6.8913536071777344</v>
      </c>
      <c r="G15" s="1">
        <f t="shared" si="1"/>
        <v>-1.7163902918497715</v>
      </c>
      <c r="H15" s="29">
        <f t="shared" si="2"/>
        <v>3.2861316789708823</v>
      </c>
    </row>
    <row r="16" spans="1:8">
      <c r="A16">
        <v>2</v>
      </c>
      <c r="B16" t="s">
        <v>293</v>
      </c>
      <c r="C16" s="16">
        <v>26.034305572509766</v>
      </c>
      <c r="D16" s="16">
        <v>19.457063674926758</v>
      </c>
      <c r="E16" s="1">
        <f t="shared" si="0"/>
        <v>6.5772418975830078</v>
      </c>
      <c r="G16" s="1">
        <f t="shared" si="1"/>
        <v>-2.0305020014444981</v>
      </c>
      <c r="H16" s="29">
        <f t="shared" si="2"/>
        <v>4.0854698392342348</v>
      </c>
    </row>
    <row r="17" spans="1:8">
      <c r="A17">
        <v>3</v>
      </c>
      <c r="B17" t="s">
        <v>293</v>
      </c>
      <c r="C17" s="16">
        <v>25.976594924926758</v>
      </c>
      <c r="D17" s="16">
        <v>19.317630767822266</v>
      </c>
      <c r="E17" s="1">
        <f t="shared" si="0"/>
        <v>6.6589641571044922</v>
      </c>
      <c r="G17" s="1">
        <f t="shared" si="1"/>
        <v>-1.9487797419230137</v>
      </c>
      <c r="H17" s="29">
        <f t="shared" si="2"/>
        <v>3.8604786703313936</v>
      </c>
    </row>
    <row r="18" spans="1:8">
      <c r="A18">
        <v>4</v>
      </c>
      <c r="B18" t="s">
        <v>293</v>
      </c>
      <c r="C18" s="16">
        <v>28.566684722900391</v>
      </c>
      <c r="D18" s="16">
        <v>21.518487930297852</v>
      </c>
      <c r="E18" s="1">
        <f t="shared" si="0"/>
        <v>7.0481967926025391</v>
      </c>
      <c r="G18" s="1">
        <f t="shared" si="1"/>
        <v>-1.5595471064249669</v>
      </c>
      <c r="H18" s="29">
        <f t="shared" si="2"/>
        <v>2.9476129690505006</v>
      </c>
    </row>
    <row r="19" spans="1:8">
      <c r="A19">
        <v>5</v>
      </c>
      <c r="B19" t="s">
        <v>293</v>
      </c>
      <c r="C19" s="16">
        <v>27.535381317138672</v>
      </c>
      <c r="D19" s="16">
        <v>20.911584854125977</v>
      </c>
      <c r="E19" s="1">
        <f t="shared" si="0"/>
        <v>6.6237964630126953</v>
      </c>
      <c r="G19" s="1">
        <f t="shared" si="1"/>
        <v>-1.9839474360148106</v>
      </c>
      <c r="H19" s="29">
        <f t="shared" si="2"/>
        <v>3.9557395371968727</v>
      </c>
    </row>
    <row r="20" spans="1:8">
      <c r="A20">
        <v>6</v>
      </c>
      <c r="B20" t="s">
        <v>293</v>
      </c>
      <c r="C20" s="16">
        <v>25.875331878662109</v>
      </c>
      <c r="D20" s="16">
        <v>18.941696166992188</v>
      </c>
      <c r="E20" s="1">
        <f t="shared" si="0"/>
        <v>6.9336357116699219</v>
      </c>
      <c r="G20" s="1">
        <f t="shared" si="1"/>
        <v>-1.674108187357584</v>
      </c>
      <c r="H20" s="29">
        <f t="shared" si="2"/>
        <v>3.1912202591108416</v>
      </c>
    </row>
    <row r="22" spans="1:8">
      <c r="A22" t="s">
        <v>256</v>
      </c>
      <c r="C22" s="1"/>
      <c r="D22" s="1"/>
      <c r="E22" s="2"/>
      <c r="F22" s="2"/>
      <c r="G22" s="2"/>
      <c r="H22" s="1"/>
    </row>
    <row r="23" spans="1:8">
      <c r="A23" t="s">
        <v>2</v>
      </c>
      <c r="B23" t="s">
        <v>3</v>
      </c>
      <c r="C23" s="1" t="s">
        <v>150</v>
      </c>
      <c r="D23" s="1" t="s">
        <v>151</v>
      </c>
      <c r="E23" s="2" t="s">
        <v>32</v>
      </c>
      <c r="F23" s="2" t="s">
        <v>152</v>
      </c>
      <c r="G23" s="2" t="s">
        <v>153</v>
      </c>
      <c r="H23" s="1" t="s">
        <v>35</v>
      </c>
    </row>
    <row r="24" spans="1:8">
      <c r="A24">
        <v>1</v>
      </c>
      <c r="B24" t="s">
        <v>43</v>
      </c>
      <c r="C24" s="35">
        <v>28.887150543808644</v>
      </c>
      <c r="D24" s="35">
        <v>20.376002419171812</v>
      </c>
      <c r="E24" s="1">
        <f>C24-D24</f>
        <v>8.5111481246368328</v>
      </c>
      <c r="F24" s="1">
        <f>AVERAGE(E24:E29)</f>
        <v>8.6849670215205723</v>
      </c>
      <c r="G24" s="1">
        <f>E24-$F$24</f>
        <v>-0.17381889688373953</v>
      </c>
      <c r="H24" s="29">
        <f>2^-G24</f>
        <v>1.1280405243841298</v>
      </c>
    </row>
    <row r="25" spans="1:8">
      <c r="A25">
        <v>2</v>
      </c>
      <c r="B25" t="s">
        <v>43</v>
      </c>
      <c r="C25" s="35">
        <v>29.506696323550763</v>
      </c>
      <c r="D25" s="35">
        <v>20.843580850623106</v>
      </c>
      <c r="E25" s="1">
        <f t="shared" ref="E25:E41" si="3">C25-D25</f>
        <v>8.6631154729276574</v>
      </c>
      <c r="G25" s="1">
        <f t="shared" ref="G25:G41" si="4">E25-$F$24</f>
        <v>-2.1851548592914938E-2</v>
      </c>
      <c r="H25" s="29">
        <f t="shared" ref="H25:H41" si="5">2^-G25</f>
        <v>1.0152616264189838</v>
      </c>
    </row>
    <row r="26" spans="1:8">
      <c r="A26">
        <v>3</v>
      </c>
      <c r="B26" t="s">
        <v>43</v>
      </c>
      <c r="C26" s="35">
        <v>28.970404802642868</v>
      </c>
      <c r="D26" s="35">
        <v>20.582167736395121</v>
      </c>
      <c r="E26" s="1">
        <f t="shared" si="3"/>
        <v>8.388237066247747</v>
      </c>
      <c r="G26" s="1">
        <f t="shared" si="4"/>
        <v>-0.29672995527282531</v>
      </c>
      <c r="H26" s="29">
        <f t="shared" si="5"/>
        <v>1.2283570341453709</v>
      </c>
    </row>
    <row r="27" spans="1:8">
      <c r="A27">
        <v>4</v>
      </c>
      <c r="B27" t="s">
        <v>43</v>
      </c>
      <c r="C27" s="35">
        <v>30.370991187229599</v>
      </c>
      <c r="D27" s="35">
        <v>21.789855509750758</v>
      </c>
      <c r="E27" s="1">
        <f t="shared" si="3"/>
        <v>8.5811356774788408</v>
      </c>
      <c r="G27" s="1">
        <f t="shared" si="4"/>
        <v>-0.10383134404173155</v>
      </c>
      <c r="H27" s="29">
        <f t="shared" si="5"/>
        <v>1.0746235383646352</v>
      </c>
    </row>
    <row r="28" spans="1:8">
      <c r="A28">
        <v>5</v>
      </c>
      <c r="B28" t="s">
        <v>43</v>
      </c>
      <c r="C28" s="35">
        <v>31.08128306746849</v>
      </c>
      <c r="D28" s="35">
        <v>21.816584491972165</v>
      </c>
      <c r="E28" s="1">
        <f t="shared" si="3"/>
        <v>9.2646985754963254</v>
      </c>
      <c r="G28" s="1">
        <f t="shared" si="4"/>
        <v>0.57973155397575304</v>
      </c>
      <c r="H28" s="29">
        <f t="shared" si="5"/>
        <v>0.66908826480714823</v>
      </c>
    </row>
    <row r="29" spans="1:8">
      <c r="A29">
        <v>6</v>
      </c>
      <c r="B29" t="s">
        <v>43</v>
      </c>
      <c r="C29" s="35">
        <v>30.778600850868699</v>
      </c>
      <c r="D29" s="35">
        <v>22.077133638532665</v>
      </c>
      <c r="E29" s="1">
        <f t="shared" si="3"/>
        <v>8.7014672123360342</v>
      </c>
      <c r="G29" s="1">
        <f t="shared" si="4"/>
        <v>1.6500190815461835E-2</v>
      </c>
      <c r="H29" s="29">
        <f t="shared" si="5"/>
        <v>0.98862809380803174</v>
      </c>
    </row>
    <row r="30" spans="1:8">
      <c r="A30">
        <v>1</v>
      </c>
      <c r="B30" t="s">
        <v>220</v>
      </c>
      <c r="C30" s="35">
        <v>29.558853286888763</v>
      </c>
      <c r="D30" s="35">
        <v>20.040711294908974</v>
      </c>
      <c r="E30" s="1">
        <f t="shared" si="3"/>
        <v>9.5181419919797889</v>
      </c>
      <c r="G30" s="1">
        <f t="shared" si="4"/>
        <v>0.83317497045921662</v>
      </c>
      <c r="H30" s="29">
        <f t="shared" si="5"/>
        <v>0.56129263318064926</v>
      </c>
    </row>
    <row r="31" spans="1:8">
      <c r="A31">
        <v>2</v>
      </c>
      <c r="B31" t="s">
        <v>220</v>
      </c>
      <c r="C31" s="35">
        <v>29.519155985910402</v>
      </c>
      <c r="D31" s="35">
        <v>20.584201409104296</v>
      </c>
      <c r="E31" s="1">
        <f t="shared" si="3"/>
        <v>8.9349545768061063</v>
      </c>
      <c r="G31" s="1">
        <f t="shared" si="4"/>
        <v>0.24998755528553396</v>
      </c>
      <c r="H31" s="29">
        <f t="shared" si="5"/>
        <v>0.84090366887324008</v>
      </c>
    </row>
    <row r="32" spans="1:8">
      <c r="A32">
        <v>3</v>
      </c>
      <c r="B32" t="s">
        <v>220</v>
      </c>
      <c r="C32" s="35">
        <v>29.534379171919767</v>
      </c>
      <c r="D32" s="35">
        <v>20.528959044542169</v>
      </c>
      <c r="E32" s="1">
        <f t="shared" si="3"/>
        <v>9.0054201273775973</v>
      </c>
      <c r="G32" s="1">
        <f t="shared" si="4"/>
        <v>0.32045310585702502</v>
      </c>
      <c r="H32" s="29">
        <f t="shared" si="5"/>
        <v>0.80081832584072987</v>
      </c>
    </row>
    <row r="33" spans="1:8">
      <c r="A33">
        <v>4</v>
      </c>
      <c r="B33" t="s">
        <v>220</v>
      </c>
      <c r="C33" s="35">
        <v>31.52247179713337</v>
      </c>
      <c r="D33" s="35">
        <v>21.981189805769482</v>
      </c>
      <c r="E33" s="1">
        <f t="shared" si="3"/>
        <v>9.5412819913638884</v>
      </c>
      <c r="G33" s="1">
        <f t="shared" si="4"/>
        <v>0.85631496984331612</v>
      </c>
      <c r="H33" s="29">
        <f t="shared" si="5"/>
        <v>0.55236163738903499</v>
      </c>
    </row>
    <row r="34" spans="1:8">
      <c r="A34">
        <v>5</v>
      </c>
      <c r="B34" t="s">
        <v>220</v>
      </c>
      <c r="C34" s="35">
        <v>31.125748448165126</v>
      </c>
      <c r="D34" s="35">
        <v>21.688530156311842</v>
      </c>
      <c r="E34" s="1">
        <f t="shared" si="3"/>
        <v>9.4372182918532843</v>
      </c>
      <c r="G34" s="1">
        <f t="shared" si="4"/>
        <v>0.752251270332712</v>
      </c>
      <c r="H34" s="29">
        <f t="shared" si="5"/>
        <v>0.59367642499833706</v>
      </c>
    </row>
    <row r="35" spans="1:8">
      <c r="A35">
        <v>6</v>
      </c>
      <c r="B35" t="s">
        <v>220</v>
      </c>
      <c r="C35" s="35">
        <v>32.407787253878638</v>
      </c>
      <c r="D35" s="35">
        <v>23.10922068739945</v>
      </c>
      <c r="E35" s="1">
        <f t="shared" si="3"/>
        <v>9.2985665664791881</v>
      </c>
      <c r="G35" s="1">
        <f t="shared" si="4"/>
        <v>0.61359954495861579</v>
      </c>
      <c r="H35" s="29">
        <f t="shared" si="5"/>
        <v>0.65356401433377775</v>
      </c>
    </row>
    <row r="36" spans="1:8">
      <c r="A36">
        <v>1</v>
      </c>
      <c r="B36" t="s">
        <v>293</v>
      </c>
      <c r="C36" s="35">
        <v>29.522745749068257</v>
      </c>
      <c r="D36" s="35">
        <v>20.216529499198714</v>
      </c>
      <c r="E36" s="1">
        <f t="shared" si="3"/>
        <v>9.3062162498695429</v>
      </c>
      <c r="G36" s="1">
        <f t="shared" si="4"/>
        <v>0.62124922834897056</v>
      </c>
      <c r="H36" s="29">
        <f t="shared" si="5"/>
        <v>0.65010775620511929</v>
      </c>
    </row>
    <row r="37" spans="1:8">
      <c r="A37">
        <v>2</v>
      </c>
      <c r="B37" t="s">
        <v>293</v>
      </c>
      <c r="C37" s="35">
        <v>29.202044941720196</v>
      </c>
      <c r="D37" s="35">
        <v>19.837550585833263</v>
      </c>
      <c r="E37" s="1">
        <f t="shared" si="3"/>
        <v>9.3644943558869329</v>
      </c>
      <c r="G37" s="1">
        <f t="shared" si="4"/>
        <v>0.67952733436636059</v>
      </c>
      <c r="H37" s="29">
        <f t="shared" si="5"/>
        <v>0.62436980125677533</v>
      </c>
    </row>
    <row r="38" spans="1:8">
      <c r="A38">
        <v>3</v>
      </c>
      <c r="B38" t="s">
        <v>293</v>
      </c>
      <c r="C38" s="35">
        <v>28.759775751506204</v>
      </c>
      <c r="D38" s="35">
        <v>19.797185210104459</v>
      </c>
      <c r="E38" s="1">
        <f t="shared" si="3"/>
        <v>8.9625905414017453</v>
      </c>
      <c r="G38" s="1">
        <f t="shared" si="4"/>
        <v>0.27762351988117295</v>
      </c>
      <c r="H38" s="29">
        <f t="shared" si="5"/>
        <v>0.82494879597143911</v>
      </c>
    </row>
    <row r="39" spans="1:8">
      <c r="A39">
        <v>4</v>
      </c>
      <c r="B39" t="s">
        <v>293</v>
      </c>
      <c r="C39" s="35">
        <v>30.544582572302012</v>
      </c>
      <c r="D39" s="35">
        <v>21.282445757364876</v>
      </c>
      <c r="E39" s="1">
        <f t="shared" si="3"/>
        <v>9.2621368149371364</v>
      </c>
      <c r="G39" s="1">
        <f t="shared" si="4"/>
        <v>0.57716979341656405</v>
      </c>
      <c r="H39" s="29">
        <f t="shared" si="5"/>
        <v>0.67027740497481891</v>
      </c>
    </row>
    <row r="40" spans="1:8">
      <c r="A40">
        <v>5</v>
      </c>
      <c r="B40" t="s">
        <v>293</v>
      </c>
      <c r="C40" s="35">
        <v>31.139816087027704</v>
      </c>
      <c r="D40" s="35">
        <v>21.883402414762735</v>
      </c>
      <c r="E40" s="1">
        <f t="shared" si="3"/>
        <v>9.2564136722649693</v>
      </c>
      <c r="G40" s="1">
        <f t="shared" si="4"/>
        <v>0.57144665074439693</v>
      </c>
      <c r="H40" s="29">
        <f t="shared" si="5"/>
        <v>0.6729416632095625</v>
      </c>
    </row>
    <row r="41" spans="1:8">
      <c r="A41">
        <v>6</v>
      </c>
      <c r="B41" t="s">
        <v>293</v>
      </c>
      <c r="C41" s="35">
        <v>31.393557318765595</v>
      </c>
      <c r="D41" s="35">
        <v>22.078205426544805</v>
      </c>
      <c r="E41" s="1">
        <f t="shared" si="3"/>
        <v>9.3153518922207894</v>
      </c>
      <c r="G41" s="1">
        <f t="shared" si="4"/>
        <v>0.63038487070021709</v>
      </c>
      <c r="H41" s="29">
        <f t="shared" si="5"/>
        <v>0.64600405650903425</v>
      </c>
    </row>
  </sheetData>
  <phoneticPr fontId="1" type="noConversion"/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0AC64-2E41-1B43-A10F-FBB7427FB7E2}">
  <dimension ref="A1:H41"/>
  <sheetViews>
    <sheetView topLeftCell="A23" workbookViewId="0">
      <selection activeCell="H36" sqref="H36:H41"/>
    </sheetView>
  </sheetViews>
  <sheetFormatPr baseColWidth="10" defaultColWidth="11" defaultRowHeight="16"/>
  <sheetData>
    <row r="1" spans="1:8">
      <c r="A1" t="s">
        <v>296</v>
      </c>
      <c r="C1" s="1"/>
      <c r="D1" s="1"/>
      <c r="E1" s="2"/>
      <c r="F1" s="2"/>
      <c r="G1" s="2"/>
      <c r="H1" s="1"/>
    </row>
    <row r="2" spans="1:8">
      <c r="A2" t="s">
        <v>2</v>
      </c>
      <c r="B2" t="s">
        <v>3</v>
      </c>
      <c r="C2" s="1" t="s">
        <v>150</v>
      </c>
      <c r="D2" s="1" t="s">
        <v>151</v>
      </c>
      <c r="E2" s="2" t="s">
        <v>32</v>
      </c>
      <c r="F2" s="2" t="s">
        <v>152</v>
      </c>
      <c r="G2" s="2" t="s">
        <v>153</v>
      </c>
      <c r="H2" s="1" t="s">
        <v>35</v>
      </c>
    </row>
    <row r="3" spans="1:8">
      <c r="A3">
        <v>1</v>
      </c>
      <c r="B3" t="s">
        <v>43</v>
      </c>
      <c r="C3" s="16">
        <v>26.804828643798828</v>
      </c>
      <c r="D3" s="16">
        <v>19.989545822143555</v>
      </c>
      <c r="E3" s="1">
        <f>C3-D3</f>
        <v>6.8152828216552734</v>
      </c>
      <c r="F3" s="1">
        <f>AVERAGE(E3:E8)</f>
        <v>7.732615788777669</v>
      </c>
      <c r="G3" s="1">
        <f>E3-$F$3</f>
        <v>-0.91733296712239554</v>
      </c>
      <c r="H3" s="29">
        <f>2^-G3</f>
        <v>1.8886206726319417</v>
      </c>
    </row>
    <row r="4" spans="1:8">
      <c r="A4">
        <v>2</v>
      </c>
      <c r="B4" t="s">
        <v>43</v>
      </c>
      <c r="C4" s="16">
        <v>27.747129440307617</v>
      </c>
      <c r="D4" s="16">
        <v>20.159683227539062</v>
      </c>
      <c r="E4" s="1">
        <f t="shared" ref="E4:E20" si="0">C4-D4</f>
        <v>7.5874462127685547</v>
      </c>
      <c r="G4" s="1">
        <f t="shared" ref="G4:G20" si="1">E4-$F$3</f>
        <v>-0.14516957600911429</v>
      </c>
      <c r="H4" s="29">
        <f t="shared" ref="H4:H20" si="2">2^-G4</f>
        <v>1.1058606297922609</v>
      </c>
    </row>
    <row r="5" spans="1:8">
      <c r="A5">
        <v>3</v>
      </c>
      <c r="B5" t="s">
        <v>43</v>
      </c>
      <c r="C5" s="16">
        <v>26.998054504394531</v>
      </c>
      <c r="D5" s="16">
        <v>19.991594314575195</v>
      </c>
      <c r="E5" s="1">
        <f t="shared" si="0"/>
        <v>7.0064601898193359</v>
      </c>
      <c r="G5" s="1">
        <f t="shared" si="1"/>
        <v>-0.72615559895833304</v>
      </c>
      <c r="H5" s="29">
        <f t="shared" si="2"/>
        <v>1.6542251403754515</v>
      </c>
    </row>
    <row r="6" spans="1:8">
      <c r="A6">
        <v>4</v>
      </c>
      <c r="B6" t="s">
        <v>43</v>
      </c>
      <c r="C6" s="16">
        <v>28.74662971496582</v>
      </c>
      <c r="D6" s="16">
        <v>20.506612777709961</v>
      </c>
      <c r="E6" s="1">
        <f t="shared" si="0"/>
        <v>8.2400169372558594</v>
      </c>
      <c r="G6" s="1">
        <f t="shared" si="1"/>
        <v>0.5074011484781904</v>
      </c>
      <c r="H6" s="29">
        <f t="shared" si="2"/>
        <v>0.70348855200047244</v>
      </c>
    </row>
    <row r="7" spans="1:8">
      <c r="A7">
        <v>5</v>
      </c>
      <c r="B7" t="s">
        <v>43</v>
      </c>
      <c r="C7" s="16">
        <v>28.365726470947266</v>
      </c>
      <c r="D7" s="16">
        <v>20.599285125732422</v>
      </c>
      <c r="E7" s="1">
        <f t="shared" si="0"/>
        <v>7.7664413452148438</v>
      </c>
      <c r="G7" s="1">
        <f t="shared" si="1"/>
        <v>3.3825556437174775E-2</v>
      </c>
      <c r="H7" s="29">
        <f t="shared" si="2"/>
        <v>0.97682663487650967</v>
      </c>
    </row>
    <row r="8" spans="1:8">
      <c r="A8">
        <v>6</v>
      </c>
      <c r="B8" t="s">
        <v>43</v>
      </c>
      <c r="C8" s="16">
        <v>29.56328010559082</v>
      </c>
      <c r="D8" s="16">
        <v>20.583232879638672</v>
      </c>
      <c r="E8" s="1">
        <f t="shared" si="0"/>
        <v>8.9800472259521484</v>
      </c>
      <c r="G8" s="1">
        <f t="shared" si="1"/>
        <v>1.2474314371744795</v>
      </c>
      <c r="H8" s="29">
        <f t="shared" si="2"/>
        <v>0.42119743704917517</v>
      </c>
    </row>
    <row r="9" spans="1:8">
      <c r="A9">
        <v>1</v>
      </c>
      <c r="B9" t="s">
        <v>220</v>
      </c>
      <c r="C9" s="16">
        <v>22.75446891784668</v>
      </c>
      <c r="D9" s="16">
        <v>19.605825424194336</v>
      </c>
      <c r="E9" s="1">
        <f t="shared" si="0"/>
        <v>3.1486434936523438</v>
      </c>
      <c r="G9" s="1">
        <f t="shared" si="1"/>
        <v>-4.5839722951253252</v>
      </c>
      <c r="H9" s="29">
        <f t="shared" si="2"/>
        <v>23.983533054551909</v>
      </c>
    </row>
    <row r="10" spans="1:8">
      <c r="A10">
        <v>2</v>
      </c>
      <c r="B10" t="s">
        <v>220</v>
      </c>
      <c r="C10" s="16">
        <v>23.558406829833984</v>
      </c>
      <c r="D10" s="16">
        <v>20.031112670898438</v>
      </c>
      <c r="E10" s="1">
        <f t="shared" si="0"/>
        <v>3.5272941589355469</v>
      </c>
      <c r="G10" s="1">
        <f t="shared" si="1"/>
        <v>-4.2053216298421221</v>
      </c>
      <c r="H10" s="29">
        <f t="shared" si="2"/>
        <v>18.447093626757134</v>
      </c>
    </row>
    <row r="11" spans="1:8">
      <c r="A11">
        <v>3</v>
      </c>
      <c r="B11" t="s">
        <v>220</v>
      </c>
      <c r="C11" s="16">
        <v>22.996841430664062</v>
      </c>
      <c r="D11" s="16">
        <v>19.795083999633789</v>
      </c>
      <c r="E11" s="1">
        <f t="shared" si="0"/>
        <v>3.2017574310302734</v>
      </c>
      <c r="G11" s="1">
        <f t="shared" si="1"/>
        <v>-4.5308583577473955</v>
      </c>
      <c r="H11" s="29">
        <f t="shared" si="2"/>
        <v>23.116616690714419</v>
      </c>
    </row>
    <row r="12" spans="1:8">
      <c r="A12">
        <v>4</v>
      </c>
      <c r="B12" t="s">
        <v>220</v>
      </c>
      <c r="C12" s="16">
        <v>24.583162307739258</v>
      </c>
      <c r="D12" s="16">
        <v>19.303476333618164</v>
      </c>
      <c r="E12" s="1">
        <f t="shared" si="0"/>
        <v>5.2796859741210938</v>
      </c>
      <c r="G12" s="1">
        <f t="shared" si="1"/>
        <v>-2.4529298146565752</v>
      </c>
      <c r="H12" s="29">
        <f t="shared" si="2"/>
        <v>5.4752688807756691</v>
      </c>
    </row>
    <row r="13" spans="1:8">
      <c r="A13">
        <v>5</v>
      </c>
      <c r="B13" t="s">
        <v>220</v>
      </c>
      <c r="C13" s="16">
        <v>25.057044982910156</v>
      </c>
      <c r="D13" s="16">
        <v>20.861484527587891</v>
      </c>
      <c r="E13" s="1">
        <f t="shared" si="0"/>
        <v>4.1955604553222656</v>
      </c>
      <c r="G13" s="1">
        <f t="shared" si="1"/>
        <v>-3.5370553334554033</v>
      </c>
      <c r="H13" s="29">
        <f t="shared" si="2"/>
        <v>11.608062872432587</v>
      </c>
    </row>
    <row r="14" spans="1:8">
      <c r="A14">
        <v>6</v>
      </c>
      <c r="B14" t="s">
        <v>220</v>
      </c>
      <c r="C14" s="16">
        <v>28.045215606689453</v>
      </c>
      <c r="D14" s="16">
        <v>21.408090591430664</v>
      </c>
      <c r="E14" s="1">
        <f t="shared" si="0"/>
        <v>6.6371250152587891</v>
      </c>
      <c r="G14" s="1">
        <f t="shared" si="1"/>
        <v>-1.0954907735188799</v>
      </c>
      <c r="H14" s="29">
        <f t="shared" si="2"/>
        <v>2.136857605016405</v>
      </c>
    </row>
    <row r="15" spans="1:8">
      <c r="A15">
        <v>1</v>
      </c>
      <c r="B15" t="s">
        <v>293</v>
      </c>
      <c r="C15" s="16">
        <v>22.500551223754883</v>
      </c>
      <c r="D15" s="16">
        <v>19.904605865478516</v>
      </c>
      <c r="E15" s="1">
        <f t="shared" si="0"/>
        <v>2.5959453582763672</v>
      </c>
      <c r="G15" s="1">
        <f t="shared" si="1"/>
        <v>-5.1366704305013018</v>
      </c>
      <c r="H15" s="29">
        <f t="shared" si="2"/>
        <v>35.179679408168433</v>
      </c>
    </row>
    <row r="16" spans="1:8">
      <c r="A16">
        <v>2</v>
      </c>
      <c r="B16" t="s">
        <v>293</v>
      </c>
      <c r="C16" s="16">
        <v>23.344762802124023</v>
      </c>
      <c r="D16" s="16">
        <v>19.457063674926758</v>
      </c>
      <c r="E16" s="1">
        <f t="shared" si="0"/>
        <v>3.8876991271972656</v>
      </c>
      <c r="G16" s="1">
        <f t="shared" si="1"/>
        <v>-3.8449166615804033</v>
      </c>
      <c r="H16" s="29">
        <f t="shared" si="2"/>
        <v>14.369287888893234</v>
      </c>
    </row>
    <row r="17" spans="1:8">
      <c r="A17">
        <v>3</v>
      </c>
      <c r="B17" t="s">
        <v>293</v>
      </c>
      <c r="C17" s="16">
        <v>22.405801773071289</v>
      </c>
      <c r="D17" s="16">
        <v>19.317630767822266</v>
      </c>
      <c r="E17" s="1">
        <f t="shared" si="0"/>
        <v>3.0881710052490234</v>
      </c>
      <c r="G17" s="1">
        <f t="shared" si="1"/>
        <v>-4.6444447835286455</v>
      </c>
      <c r="H17" s="29">
        <f t="shared" si="2"/>
        <v>25.010201633426046</v>
      </c>
    </row>
    <row r="18" spans="1:8">
      <c r="A18">
        <v>4</v>
      </c>
      <c r="B18" t="s">
        <v>293</v>
      </c>
      <c r="C18" s="16">
        <v>24.794870376586914</v>
      </c>
      <c r="D18" s="16">
        <v>19.1729736328125</v>
      </c>
      <c r="E18" s="1">
        <f t="shared" si="0"/>
        <v>5.6218967437744141</v>
      </c>
      <c r="G18" s="1">
        <f t="shared" si="1"/>
        <v>-2.1107190450032549</v>
      </c>
      <c r="H18" s="29">
        <f t="shared" si="2"/>
        <v>4.3190650490335996</v>
      </c>
    </row>
    <row r="19" spans="1:8">
      <c r="A19">
        <v>5</v>
      </c>
      <c r="B19" t="s">
        <v>293</v>
      </c>
      <c r="C19" s="16">
        <v>24.724739074707031</v>
      </c>
      <c r="D19" s="16">
        <v>19.954469680786133</v>
      </c>
      <c r="E19" s="1">
        <f t="shared" si="0"/>
        <v>4.7702693939208984</v>
      </c>
      <c r="G19" s="1">
        <f t="shared" si="1"/>
        <v>-2.9623463948567705</v>
      </c>
      <c r="H19" s="29">
        <f t="shared" si="2"/>
        <v>7.7939052607675752</v>
      </c>
    </row>
    <row r="20" spans="1:8">
      <c r="A20">
        <v>6</v>
      </c>
      <c r="B20" t="s">
        <v>293</v>
      </c>
      <c r="C20" s="16">
        <v>28.494226455688477</v>
      </c>
      <c r="D20" s="16">
        <v>20.847995758056641</v>
      </c>
      <c r="E20" s="1">
        <f t="shared" si="0"/>
        <v>7.6462306976318359</v>
      </c>
      <c r="G20" s="1">
        <f t="shared" si="1"/>
        <v>-8.6385091145833037E-2</v>
      </c>
      <c r="H20" s="29">
        <f t="shared" si="2"/>
        <v>1.0617065669880983</v>
      </c>
    </row>
    <row r="22" spans="1:8">
      <c r="A22" t="s">
        <v>297</v>
      </c>
    </row>
    <row r="23" spans="1:8">
      <c r="A23" t="s">
        <v>2</v>
      </c>
      <c r="B23" t="s">
        <v>3</v>
      </c>
      <c r="C23" s="1" t="s">
        <v>150</v>
      </c>
      <c r="D23" s="1" t="s">
        <v>151</v>
      </c>
      <c r="E23" s="2" t="s">
        <v>32</v>
      </c>
      <c r="F23" s="2" t="s">
        <v>152</v>
      </c>
      <c r="G23" s="2" t="s">
        <v>153</v>
      </c>
      <c r="H23" s="1" t="s">
        <v>35</v>
      </c>
    </row>
    <row r="24" spans="1:8">
      <c r="A24">
        <v>1</v>
      </c>
      <c r="B24" t="s">
        <v>43</v>
      </c>
      <c r="C24" s="16">
        <v>31.176553726196289</v>
      </c>
      <c r="D24" s="16">
        <v>20.593032836914062</v>
      </c>
      <c r="E24" s="1">
        <f>C24-D24</f>
        <v>10.583520889282227</v>
      </c>
      <c r="F24" s="1">
        <f>AVERAGE(E24:E29)</f>
        <v>10.112662633260085</v>
      </c>
      <c r="G24" s="1">
        <f>E24-$F$24</f>
        <v>0.47085825602214193</v>
      </c>
      <c r="H24" s="29">
        <f>2^-G24</f>
        <v>0.72153523037978051</v>
      </c>
    </row>
    <row r="25" spans="1:8">
      <c r="A25">
        <v>2</v>
      </c>
      <c r="B25" t="s">
        <v>43</v>
      </c>
      <c r="C25" s="16">
        <v>31.987997055053711</v>
      </c>
      <c r="D25" s="16">
        <v>21.113607406616211</v>
      </c>
      <c r="E25" s="1">
        <f t="shared" ref="E25:E41" si="3">C25-D25</f>
        <v>10.8743896484375</v>
      </c>
      <c r="G25" s="1">
        <f t="shared" ref="G25:G41" si="4">E25-$F$24</f>
        <v>0.76172701517741537</v>
      </c>
      <c r="H25" s="29">
        <f t="shared" ref="H25:H26" si="5">2^-G25</f>
        <v>0.58978988482469652</v>
      </c>
    </row>
    <row r="26" spans="1:8">
      <c r="A26">
        <v>3</v>
      </c>
      <c r="B26" t="s">
        <v>43</v>
      </c>
      <c r="C26" s="16">
        <v>30.760219573974609</v>
      </c>
      <c r="D26" s="16">
        <v>20.489479064941406</v>
      </c>
      <c r="E26" s="1">
        <f t="shared" si="3"/>
        <v>10.270740509033203</v>
      </c>
      <c r="G26" s="1">
        <f t="shared" si="4"/>
        <v>0.15807787577311849</v>
      </c>
      <c r="H26" s="29">
        <f t="shared" si="5"/>
        <v>0.89621832096104115</v>
      </c>
    </row>
    <row r="27" spans="1:8">
      <c r="A27">
        <v>4</v>
      </c>
      <c r="B27" t="s">
        <v>43</v>
      </c>
      <c r="C27" s="16">
        <v>30.868764877319336</v>
      </c>
      <c r="D27" s="16">
        <v>20.7188720703125</v>
      </c>
      <c r="E27" s="1">
        <f t="shared" si="3"/>
        <v>10.149892807006836</v>
      </c>
      <c r="G27" s="1">
        <f t="shared" si="4"/>
        <v>3.7230173746751305E-2</v>
      </c>
      <c r="H27" s="29">
        <f>2^-G27</f>
        <v>0.97452413873237165</v>
      </c>
    </row>
    <row r="28" spans="1:8">
      <c r="A28">
        <v>5</v>
      </c>
      <c r="B28" t="s">
        <v>43</v>
      </c>
      <c r="C28" s="16">
        <v>30.782211303710898</v>
      </c>
      <c r="D28" s="16">
        <v>20.816341400146484</v>
      </c>
      <c r="E28" s="1">
        <f t="shared" si="3"/>
        <v>9.965869903564414</v>
      </c>
      <c r="G28" s="1">
        <f t="shared" si="4"/>
        <v>-0.14679272969567059</v>
      </c>
      <c r="H28" s="29">
        <f t="shared" ref="H28:H41" si="6">2^-G28</f>
        <v>1.1071055165070158</v>
      </c>
    </row>
    <row r="29" spans="1:8">
      <c r="A29">
        <v>6</v>
      </c>
      <c r="B29" t="s">
        <v>43</v>
      </c>
      <c r="C29" s="16">
        <v>30.953771591186523</v>
      </c>
      <c r="D29" s="16">
        <v>22.122209548950195</v>
      </c>
      <c r="E29" s="1">
        <f t="shared" si="3"/>
        <v>8.8315620422363281</v>
      </c>
      <c r="G29" s="1">
        <f t="shared" si="4"/>
        <v>-1.2811005910237565</v>
      </c>
      <c r="H29" s="29">
        <f t="shared" si="6"/>
        <v>2.4302430251019946</v>
      </c>
    </row>
    <row r="30" spans="1:8">
      <c r="A30">
        <v>1</v>
      </c>
      <c r="B30" t="s">
        <v>220</v>
      </c>
      <c r="C30" s="16">
        <v>21.989282608032227</v>
      </c>
      <c r="D30" s="16">
        <v>20.438606262207031</v>
      </c>
      <c r="E30" s="1">
        <f t="shared" si="3"/>
        <v>1.5506763458251953</v>
      </c>
      <c r="G30" s="1">
        <f t="shared" si="4"/>
        <v>-8.5619862874348893</v>
      </c>
      <c r="H30" s="29">
        <f t="shared" si="6"/>
        <v>377.93289565137928</v>
      </c>
    </row>
    <row r="31" spans="1:8">
      <c r="A31">
        <v>2</v>
      </c>
      <c r="B31" t="s">
        <v>220</v>
      </c>
      <c r="C31" s="16">
        <v>21.634563446044922</v>
      </c>
      <c r="D31" s="16">
        <v>20.68513298034668</v>
      </c>
      <c r="E31" s="1">
        <f t="shared" si="3"/>
        <v>0.94943046569824219</v>
      </c>
      <c r="G31" s="1">
        <f t="shared" si="4"/>
        <v>-9.1632321675618424</v>
      </c>
      <c r="H31" s="29">
        <f t="shared" si="6"/>
        <v>573.33405609057343</v>
      </c>
    </row>
    <row r="32" spans="1:8">
      <c r="A32">
        <v>3</v>
      </c>
      <c r="B32" t="s">
        <v>220</v>
      </c>
      <c r="C32" s="16">
        <v>21.716453552246094</v>
      </c>
      <c r="D32" s="16">
        <v>20.391586303710938</v>
      </c>
      <c r="E32" s="1">
        <f t="shared" si="3"/>
        <v>1.3248672485351562</v>
      </c>
      <c r="G32" s="1">
        <f t="shared" si="4"/>
        <v>-8.7877953847249284</v>
      </c>
      <c r="H32" s="29">
        <f t="shared" si="6"/>
        <v>441.9671660040799</v>
      </c>
    </row>
    <row r="33" spans="1:8">
      <c r="A33">
        <v>4</v>
      </c>
      <c r="B33" t="s">
        <v>220</v>
      </c>
      <c r="C33" s="16">
        <v>21.976707458496094</v>
      </c>
      <c r="D33" s="16">
        <v>19.955333709716797</v>
      </c>
      <c r="E33" s="1">
        <f t="shared" si="3"/>
        <v>2.0213737487792969</v>
      </c>
      <c r="G33" s="1">
        <f t="shared" si="4"/>
        <v>-8.0912888844807878</v>
      </c>
      <c r="H33" s="29">
        <f t="shared" si="6"/>
        <v>272.72230436943914</v>
      </c>
    </row>
    <row r="34" spans="1:8">
      <c r="A34">
        <v>5</v>
      </c>
      <c r="B34" t="s">
        <v>220</v>
      </c>
      <c r="C34" s="16">
        <v>20.340646743774414</v>
      </c>
      <c r="D34" s="16">
        <v>20.304536819458008</v>
      </c>
      <c r="E34" s="1">
        <f t="shared" si="3"/>
        <v>3.610992431640625E-2</v>
      </c>
      <c r="G34" s="1">
        <f t="shared" si="4"/>
        <v>-10.076552708943678</v>
      </c>
      <c r="H34" s="29">
        <f t="shared" si="6"/>
        <v>1079.8032201668718</v>
      </c>
    </row>
    <row r="35" spans="1:8">
      <c r="A35">
        <v>6</v>
      </c>
      <c r="B35" t="s">
        <v>220</v>
      </c>
      <c r="C35" s="16">
        <v>23.943811416625977</v>
      </c>
      <c r="D35" s="16">
        <v>22.678564071655298</v>
      </c>
      <c r="E35" s="1">
        <f t="shared" si="3"/>
        <v>1.2652473449706783</v>
      </c>
      <c r="G35" s="1">
        <f t="shared" si="4"/>
        <v>-8.8474152882894064</v>
      </c>
      <c r="H35" s="29">
        <f t="shared" si="6"/>
        <v>460.61426727564299</v>
      </c>
    </row>
    <row r="36" spans="1:8">
      <c r="A36">
        <v>1</v>
      </c>
      <c r="B36" t="s">
        <v>293</v>
      </c>
      <c r="C36" s="16">
        <v>22.246990203857422</v>
      </c>
      <c r="D36" s="16">
        <v>20.263099670410156</v>
      </c>
      <c r="E36" s="1">
        <f t="shared" si="3"/>
        <v>1.9838905334472656</v>
      </c>
      <c r="G36" s="1">
        <f t="shared" si="4"/>
        <v>-8.128772099812819</v>
      </c>
      <c r="H36" s="29">
        <f t="shared" si="6"/>
        <v>279.90085814062201</v>
      </c>
    </row>
    <row r="37" spans="1:8">
      <c r="A37">
        <v>2</v>
      </c>
      <c r="B37" t="s">
        <v>293</v>
      </c>
      <c r="C37" s="16">
        <v>21.476602554321289</v>
      </c>
      <c r="D37" s="16">
        <v>19.913267135620117</v>
      </c>
      <c r="E37" s="1">
        <f t="shared" si="3"/>
        <v>1.5633354187011719</v>
      </c>
      <c r="G37" s="1">
        <f t="shared" si="4"/>
        <v>-8.5493272145589128</v>
      </c>
      <c r="H37" s="29">
        <f t="shared" si="6"/>
        <v>374.6311921600273</v>
      </c>
    </row>
    <row r="38" spans="1:8">
      <c r="A38">
        <v>3</v>
      </c>
      <c r="B38" t="s">
        <v>293</v>
      </c>
      <c r="C38" s="16">
        <v>21.525455474853516</v>
      </c>
      <c r="D38" s="16">
        <v>19.768882751464844</v>
      </c>
      <c r="E38" s="1">
        <f t="shared" si="3"/>
        <v>1.7565727233886719</v>
      </c>
      <c r="G38" s="1">
        <f t="shared" si="4"/>
        <v>-8.3560899098714128</v>
      </c>
      <c r="H38" s="29">
        <f t="shared" si="6"/>
        <v>327.66775781608584</v>
      </c>
    </row>
    <row r="39" spans="1:8">
      <c r="A39">
        <v>4</v>
      </c>
      <c r="B39" t="s">
        <v>293</v>
      </c>
      <c r="C39" s="16">
        <v>21.993967056274414</v>
      </c>
      <c r="D39" s="16">
        <v>20.006280899047852</v>
      </c>
      <c r="E39" s="1">
        <f t="shared" si="3"/>
        <v>1.9876861572265625</v>
      </c>
      <c r="G39" s="1">
        <f t="shared" si="4"/>
        <v>-8.1249764760335221</v>
      </c>
      <c r="H39" s="29">
        <f t="shared" si="6"/>
        <v>279.16542757348344</v>
      </c>
    </row>
    <row r="40" spans="1:8">
      <c r="A40">
        <v>5</v>
      </c>
      <c r="B40" t="s">
        <v>293</v>
      </c>
      <c r="C40" s="16">
        <v>20.124124526977539</v>
      </c>
      <c r="D40" s="16">
        <v>20.0081787109375</v>
      </c>
      <c r="E40" s="1">
        <f t="shared" si="3"/>
        <v>0.11594581604003906</v>
      </c>
      <c r="G40" s="1">
        <f t="shared" si="4"/>
        <v>-9.9967168172200456</v>
      </c>
      <c r="H40" s="29">
        <f t="shared" si="6"/>
        <v>1021.6723032274953</v>
      </c>
    </row>
    <row r="41" spans="1:8">
      <c r="A41">
        <v>6</v>
      </c>
      <c r="B41" t="s">
        <v>293</v>
      </c>
      <c r="C41" s="16">
        <v>22.97166633605957</v>
      </c>
      <c r="D41" s="16">
        <v>22.58293342590332</v>
      </c>
      <c r="E41" s="1">
        <f t="shared" si="3"/>
        <v>0.38873291015625</v>
      </c>
      <c r="G41" s="1">
        <f t="shared" si="4"/>
        <v>-9.7239297231038346</v>
      </c>
      <c r="H41" s="29">
        <f t="shared" si="6"/>
        <v>845.65753402448013</v>
      </c>
    </row>
  </sheetData>
  <phoneticPr fontId="1" type="noConversion"/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46F77-AEE8-1D4F-80AE-13799E0A3083}">
  <dimension ref="A1:E15"/>
  <sheetViews>
    <sheetView workbookViewId="0">
      <selection activeCell="E4" sqref="E4"/>
    </sheetView>
  </sheetViews>
  <sheetFormatPr baseColWidth="10" defaultColWidth="11" defaultRowHeight="16"/>
  <sheetData>
    <row r="1" spans="1:5">
      <c r="A1" t="s">
        <v>298</v>
      </c>
    </row>
    <row r="2" spans="1:5">
      <c r="A2" t="s">
        <v>110</v>
      </c>
      <c r="B2" t="s">
        <v>299</v>
      </c>
      <c r="C2" t="s">
        <v>300</v>
      </c>
      <c r="D2" t="s">
        <v>301</v>
      </c>
      <c r="E2" t="s">
        <v>302</v>
      </c>
    </row>
    <row r="3" spans="1:5">
      <c r="A3" t="s">
        <v>303</v>
      </c>
      <c r="B3">
        <v>2</v>
      </c>
      <c r="C3">
        <v>2</v>
      </c>
      <c r="D3">
        <v>3</v>
      </c>
      <c r="E3">
        <f>SUM(B3:D3)</f>
        <v>7</v>
      </c>
    </row>
    <row r="4" spans="1:5">
      <c r="A4" t="s">
        <v>220</v>
      </c>
      <c r="B4">
        <v>11</v>
      </c>
      <c r="C4">
        <v>11</v>
      </c>
      <c r="D4">
        <v>10</v>
      </c>
      <c r="E4">
        <f>SUM(B4:D4)</f>
        <v>32</v>
      </c>
    </row>
    <row r="5" spans="1:5">
      <c r="A5" t="s">
        <v>304</v>
      </c>
      <c r="B5">
        <v>12</v>
      </c>
      <c r="C5">
        <v>11</v>
      </c>
      <c r="D5">
        <v>19</v>
      </c>
      <c r="E5">
        <f>SUM(B5:D5)</f>
        <v>42</v>
      </c>
    </row>
    <row r="7" spans="1:5">
      <c r="A7" t="s">
        <v>305</v>
      </c>
    </row>
    <row r="8" spans="1:5">
      <c r="A8" t="s">
        <v>303</v>
      </c>
      <c r="B8">
        <v>0</v>
      </c>
      <c r="C8">
        <v>0</v>
      </c>
      <c r="D8">
        <v>1</v>
      </c>
      <c r="E8">
        <f>SUM(B8:D8)</f>
        <v>1</v>
      </c>
    </row>
    <row r="9" spans="1:5">
      <c r="A9" t="s">
        <v>220</v>
      </c>
      <c r="B9">
        <v>11</v>
      </c>
      <c r="C9">
        <v>17</v>
      </c>
      <c r="D9">
        <v>11</v>
      </c>
      <c r="E9">
        <f>SUM(B9:D9)</f>
        <v>39</v>
      </c>
    </row>
    <row r="10" spans="1:5">
      <c r="A10" t="s">
        <v>304</v>
      </c>
      <c r="B10">
        <v>10</v>
      </c>
      <c r="C10">
        <v>16</v>
      </c>
      <c r="D10">
        <v>15</v>
      </c>
      <c r="E10">
        <f>SUM(B10:D10)</f>
        <v>41</v>
      </c>
    </row>
    <row r="12" spans="1:5">
      <c r="A12" t="s">
        <v>306</v>
      </c>
    </row>
    <row r="13" spans="1:5">
      <c r="A13" t="s">
        <v>303</v>
      </c>
      <c r="B13">
        <v>0</v>
      </c>
      <c r="C13">
        <v>1</v>
      </c>
      <c r="D13">
        <v>0</v>
      </c>
      <c r="E13">
        <f>SUM(B13:D13)</f>
        <v>1</v>
      </c>
    </row>
    <row r="14" spans="1:5">
      <c r="A14" t="s">
        <v>220</v>
      </c>
      <c r="B14">
        <v>10</v>
      </c>
      <c r="C14">
        <v>10</v>
      </c>
      <c r="D14">
        <v>8</v>
      </c>
      <c r="E14">
        <f>SUM(B14:D14)</f>
        <v>28</v>
      </c>
    </row>
    <row r="15" spans="1:5">
      <c r="A15" t="s">
        <v>304</v>
      </c>
      <c r="B15">
        <v>8</v>
      </c>
      <c r="C15">
        <v>13</v>
      </c>
      <c r="D15">
        <v>8</v>
      </c>
      <c r="E15">
        <f>SUM(B15:D15)</f>
        <v>29</v>
      </c>
    </row>
  </sheetData>
  <phoneticPr fontId="1" type="noConversion"/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93330-4C10-B047-9C5E-9B030D1BC3FF}">
  <dimension ref="A1:B15"/>
  <sheetViews>
    <sheetView workbookViewId="0">
      <selection sqref="A1:B16"/>
    </sheetView>
  </sheetViews>
  <sheetFormatPr baseColWidth="10" defaultColWidth="11" defaultRowHeight="16"/>
  <cols>
    <col min="1" max="1" width="13.6640625" customWidth="1"/>
  </cols>
  <sheetData>
    <row r="1" spans="1:2">
      <c r="A1" t="s">
        <v>307</v>
      </c>
    </row>
    <row r="2" spans="1:2">
      <c r="A2" t="s">
        <v>110</v>
      </c>
      <c r="B2" t="s">
        <v>308</v>
      </c>
    </row>
    <row r="3" spans="1:2">
      <c r="A3" t="s">
        <v>303</v>
      </c>
      <c r="B3">
        <v>4</v>
      </c>
    </row>
    <row r="4" spans="1:2">
      <c r="A4" t="s">
        <v>220</v>
      </c>
      <c r="B4">
        <v>9</v>
      </c>
    </row>
    <row r="5" spans="1:2">
      <c r="A5" t="s">
        <v>304</v>
      </c>
      <c r="B5">
        <v>23</v>
      </c>
    </row>
    <row r="7" spans="1:2">
      <c r="A7" t="s">
        <v>305</v>
      </c>
    </row>
    <row r="8" spans="1:2">
      <c r="A8" t="s">
        <v>303</v>
      </c>
      <c r="B8">
        <v>4</v>
      </c>
    </row>
    <row r="9" spans="1:2">
      <c r="A9" t="s">
        <v>220</v>
      </c>
      <c r="B9">
        <v>7</v>
      </c>
    </row>
    <row r="10" spans="1:2">
      <c r="A10" t="s">
        <v>304</v>
      </c>
      <c r="B10">
        <v>36</v>
      </c>
    </row>
    <row r="12" spans="1:2">
      <c r="A12" s="11" t="s">
        <v>306</v>
      </c>
    </row>
    <row r="13" spans="1:2">
      <c r="A13" t="s">
        <v>303</v>
      </c>
      <c r="B13">
        <v>16</v>
      </c>
    </row>
    <row r="14" spans="1:2">
      <c r="A14" t="s">
        <v>220</v>
      </c>
      <c r="B14">
        <v>14</v>
      </c>
    </row>
    <row r="15" spans="1:2">
      <c r="A15" t="s">
        <v>304</v>
      </c>
      <c r="B15">
        <v>25</v>
      </c>
    </row>
  </sheetData>
  <phoneticPr fontId="1" type="noConversion"/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A8AA2-9113-044D-81FD-FF4639F368F6}">
  <dimension ref="A1:I23"/>
  <sheetViews>
    <sheetView tabSelected="1" workbookViewId="0">
      <selection activeCell="P18" sqref="P18"/>
    </sheetView>
  </sheetViews>
  <sheetFormatPr baseColWidth="10" defaultColWidth="11" defaultRowHeight="16"/>
  <cols>
    <col min="5" max="5" width="12.33203125" style="2" customWidth="1"/>
    <col min="6" max="6" width="10.83203125" style="2"/>
    <col min="8" max="8" width="13.6640625" style="2" customWidth="1"/>
  </cols>
  <sheetData>
    <row r="1" spans="1:9">
      <c r="A1" t="s">
        <v>309</v>
      </c>
    </row>
    <row r="2" spans="1:9">
      <c r="A2" t="s">
        <v>2</v>
      </c>
      <c r="B2" t="s">
        <v>3</v>
      </c>
      <c r="C2" s="1" t="s">
        <v>150</v>
      </c>
      <c r="D2" s="1" t="s">
        <v>151</v>
      </c>
      <c r="E2" s="2" t="s">
        <v>32</v>
      </c>
      <c r="F2" s="2" t="s">
        <v>152</v>
      </c>
      <c r="G2" s="2" t="s">
        <v>153</v>
      </c>
      <c r="H2" s="2" t="s">
        <v>35</v>
      </c>
      <c r="I2" s="14"/>
    </row>
    <row r="3" spans="1:9">
      <c r="A3" s="14">
        <v>1</v>
      </c>
      <c r="B3" s="14" t="s">
        <v>310</v>
      </c>
      <c r="C3" s="14">
        <v>22.210269927978516</v>
      </c>
      <c r="D3" s="16">
        <v>20.918691635131836</v>
      </c>
      <c r="E3" s="2">
        <f t="shared" ref="E3:E11" si="0">C3-D3</f>
        <v>1.2915782928466797</v>
      </c>
      <c r="F3" s="32">
        <f>AVERAGE(E3,E6,E9)</f>
        <v>1.0908018747965496</v>
      </c>
      <c r="G3" s="32">
        <f t="shared" ref="G3:G11" si="1">E3-$F$3</f>
        <v>0.20077641805013013</v>
      </c>
      <c r="H3" s="32">
        <f t="shared" ref="H3:H11" si="2">2^-G3</f>
        <v>0.87008218341947807</v>
      </c>
      <c r="I3" s="14"/>
    </row>
    <row r="4" spans="1:9">
      <c r="A4" s="14">
        <v>1</v>
      </c>
      <c r="B4" s="14" t="s">
        <v>311</v>
      </c>
      <c r="C4" s="14">
        <v>21.987234115600586</v>
      </c>
      <c r="D4" s="16">
        <v>20.024318695068359</v>
      </c>
      <c r="E4" s="2">
        <f t="shared" si="0"/>
        <v>1.9629154205322266</v>
      </c>
      <c r="F4" s="32"/>
      <c r="G4" s="32">
        <f t="shared" si="1"/>
        <v>0.87211354573567701</v>
      </c>
      <c r="H4" s="32">
        <f t="shared" si="2"/>
        <v>0.54634586830415288</v>
      </c>
      <c r="I4" s="14"/>
    </row>
    <row r="5" spans="1:9">
      <c r="A5" s="14">
        <v>1</v>
      </c>
      <c r="B5" s="14" t="s">
        <v>312</v>
      </c>
      <c r="C5" s="14">
        <v>22.355609893798828</v>
      </c>
      <c r="D5" s="16">
        <v>20.105916976928711</v>
      </c>
      <c r="E5" s="2">
        <f t="shared" si="0"/>
        <v>2.2496929168701172</v>
      </c>
      <c r="F5" s="32"/>
      <c r="G5" s="32">
        <f t="shared" si="1"/>
        <v>1.1588910420735676</v>
      </c>
      <c r="H5" s="32">
        <f t="shared" si="2"/>
        <v>0.44785665764044946</v>
      </c>
      <c r="I5" s="14"/>
    </row>
    <row r="6" spans="1:9">
      <c r="A6" s="14">
        <v>2</v>
      </c>
      <c r="B6" s="14" t="s">
        <v>310</v>
      </c>
      <c r="C6" s="14">
        <v>22.007944107055664</v>
      </c>
      <c r="D6" s="16">
        <v>20.719398498535156</v>
      </c>
      <c r="E6" s="2">
        <f t="shared" si="0"/>
        <v>1.2885456085205078</v>
      </c>
      <c r="F6" s="32"/>
      <c r="G6" s="32">
        <f t="shared" si="1"/>
        <v>0.19774373372395826</v>
      </c>
      <c r="H6" s="32">
        <f t="shared" si="2"/>
        <v>0.87191310392211563</v>
      </c>
      <c r="I6" s="14"/>
    </row>
    <row r="7" spans="1:9">
      <c r="A7" s="14">
        <v>2</v>
      </c>
      <c r="B7" s="14" t="s">
        <v>311</v>
      </c>
      <c r="C7" s="14">
        <v>22.472160339355469</v>
      </c>
      <c r="D7" s="16">
        <v>20.473737716674805</v>
      </c>
      <c r="E7" s="2">
        <f t="shared" si="0"/>
        <v>1.9984226226806641</v>
      </c>
      <c r="F7" s="32"/>
      <c r="G7" s="32">
        <f t="shared" si="1"/>
        <v>0.90762074788411451</v>
      </c>
      <c r="H7" s="32">
        <f t="shared" si="2"/>
        <v>0.53306348003056392</v>
      </c>
      <c r="I7" s="14"/>
    </row>
    <row r="8" spans="1:9">
      <c r="A8" s="14">
        <v>2</v>
      </c>
      <c r="B8" s="14" t="s">
        <v>312</v>
      </c>
      <c r="C8" s="14">
        <v>22.075103759765625</v>
      </c>
      <c r="D8" s="16">
        <v>19.967056274414062</v>
      </c>
      <c r="E8" s="2">
        <f t="shared" si="0"/>
        <v>2.1080474853515625</v>
      </c>
      <c r="F8" s="32"/>
      <c r="G8" s="32">
        <f t="shared" si="1"/>
        <v>1.0172456105550129</v>
      </c>
      <c r="H8" s="32">
        <f t="shared" si="2"/>
        <v>0.49405870792931383</v>
      </c>
      <c r="I8" s="14"/>
    </row>
    <row r="9" spans="1:9">
      <c r="A9" s="14">
        <v>3</v>
      </c>
      <c r="B9" s="14" t="s">
        <v>310</v>
      </c>
      <c r="C9" s="14">
        <v>22.991977691650391</v>
      </c>
      <c r="D9" s="16">
        <v>22.29969596862793</v>
      </c>
      <c r="E9" s="2">
        <f t="shared" si="0"/>
        <v>0.69228172302246094</v>
      </c>
      <c r="F9" s="32"/>
      <c r="G9" s="32">
        <f t="shared" si="1"/>
        <v>-0.39852015177408862</v>
      </c>
      <c r="H9" s="32">
        <f t="shared" si="2"/>
        <v>1.3181551160041276</v>
      </c>
      <c r="I9" s="14"/>
    </row>
    <row r="10" spans="1:9">
      <c r="A10" s="14">
        <v>3</v>
      </c>
      <c r="B10" s="14" t="s">
        <v>311</v>
      </c>
      <c r="C10" s="14">
        <v>25.857547760009766</v>
      </c>
      <c r="D10" s="16">
        <v>25.633062362670898</v>
      </c>
      <c r="E10" s="2">
        <f t="shared" si="0"/>
        <v>0.22448539733886719</v>
      </c>
      <c r="F10" s="32"/>
      <c r="G10" s="32">
        <f t="shared" si="1"/>
        <v>-0.86631647745768237</v>
      </c>
      <c r="H10" s="32">
        <f t="shared" si="2"/>
        <v>1.8230024211751052</v>
      </c>
      <c r="I10" s="14"/>
    </row>
    <row r="11" spans="1:9">
      <c r="A11" s="14">
        <v>3</v>
      </c>
      <c r="B11" s="14" t="s">
        <v>312</v>
      </c>
      <c r="C11" s="14">
        <v>23.810699462890625</v>
      </c>
      <c r="D11" s="16">
        <v>22.607248306274414</v>
      </c>
      <c r="E11" s="2">
        <f t="shared" si="0"/>
        <v>1.2034511566162109</v>
      </c>
      <c r="F11" s="32"/>
      <c r="G11" s="32">
        <f t="shared" si="1"/>
        <v>0.11264928181966138</v>
      </c>
      <c r="H11" s="32">
        <f t="shared" si="2"/>
        <v>0.9248880904506267</v>
      </c>
      <c r="I11" s="14"/>
    </row>
    <row r="12" spans="1:9">
      <c r="A12" s="14"/>
      <c r="B12" s="14"/>
      <c r="C12" s="14"/>
      <c r="D12" s="16"/>
      <c r="E12" s="32"/>
      <c r="F12" s="32"/>
      <c r="G12" s="14"/>
      <c r="H12" s="32"/>
      <c r="I12" s="14"/>
    </row>
    <row r="13" spans="1:9">
      <c r="A13" t="s">
        <v>313</v>
      </c>
      <c r="I13" s="14"/>
    </row>
    <row r="14" spans="1:9">
      <c r="A14" t="s">
        <v>2</v>
      </c>
      <c r="B14" t="s">
        <v>3</v>
      </c>
      <c r="C14" s="1" t="s">
        <v>150</v>
      </c>
      <c r="D14" s="1" t="s">
        <v>151</v>
      </c>
      <c r="E14" s="2" t="s">
        <v>32</v>
      </c>
      <c r="F14" s="2" t="s">
        <v>152</v>
      </c>
      <c r="G14" s="2" t="s">
        <v>153</v>
      </c>
      <c r="H14" s="2" t="s">
        <v>35</v>
      </c>
      <c r="I14" s="14"/>
    </row>
    <row r="15" spans="1:9">
      <c r="A15" s="14">
        <v>1</v>
      </c>
      <c r="B15" s="14" t="s">
        <v>310</v>
      </c>
      <c r="C15" s="32">
        <v>22.959903717041016</v>
      </c>
      <c r="D15" s="16">
        <v>20.918691635131836</v>
      </c>
      <c r="E15" s="2">
        <f t="shared" ref="E15:E23" si="3">C15-D15</f>
        <v>2.0412120819091797</v>
      </c>
      <c r="F15" s="32">
        <f>AVERAGE(E15,E18,E21)</f>
        <v>1.9317684173583984</v>
      </c>
      <c r="G15" s="32">
        <f t="shared" ref="G15:G23" si="4">E15-$F$15</f>
        <v>0.10944366455078125</v>
      </c>
      <c r="H15" s="32">
        <f t="shared" ref="H15:H23" si="5">2^-G15</f>
        <v>0.92694544385730004</v>
      </c>
      <c r="I15" s="14"/>
    </row>
    <row r="16" spans="1:9">
      <c r="A16" s="14">
        <v>1</v>
      </c>
      <c r="B16" s="14" t="s">
        <v>311</v>
      </c>
      <c r="C16" s="32">
        <v>24.104621887207031</v>
      </c>
      <c r="D16" s="16">
        <v>20.024318695068359</v>
      </c>
      <c r="E16" s="2">
        <f t="shared" si="3"/>
        <v>4.0803031921386719</v>
      </c>
      <c r="F16" s="32"/>
      <c r="G16" s="32">
        <f t="shared" si="4"/>
        <v>2.1485347747802734</v>
      </c>
      <c r="H16" s="32">
        <f t="shared" si="5"/>
        <v>0.22554156315640875</v>
      </c>
      <c r="I16" s="14"/>
    </row>
    <row r="17" spans="1:9">
      <c r="A17" s="14">
        <v>1</v>
      </c>
      <c r="B17" s="14" t="s">
        <v>312</v>
      </c>
      <c r="C17" s="32">
        <v>24.416805267333984</v>
      </c>
      <c r="D17" s="16">
        <v>20.105916976928711</v>
      </c>
      <c r="E17" s="2">
        <f t="shared" si="3"/>
        <v>4.3108882904052734</v>
      </c>
      <c r="F17" s="32"/>
      <c r="G17" s="32">
        <f t="shared" si="4"/>
        <v>2.379119873046875</v>
      </c>
      <c r="H17" s="32">
        <f t="shared" si="5"/>
        <v>0.19222663119892142</v>
      </c>
      <c r="I17" s="14"/>
    </row>
    <row r="18" spans="1:9">
      <c r="A18" s="14">
        <v>2</v>
      </c>
      <c r="B18" s="14" t="s">
        <v>310</v>
      </c>
      <c r="C18" s="32">
        <v>22.976078033447266</v>
      </c>
      <c r="D18" s="16">
        <v>20.719398498535156</v>
      </c>
      <c r="E18" s="2">
        <f t="shared" si="3"/>
        <v>2.2566795349121094</v>
      </c>
      <c r="F18" s="32"/>
      <c r="G18" s="32">
        <f t="shared" si="4"/>
        <v>0.32491111755371094</v>
      </c>
      <c r="H18" s="32">
        <f t="shared" si="5"/>
        <v>0.79834756993127431</v>
      </c>
      <c r="I18" s="14"/>
    </row>
    <row r="19" spans="1:9">
      <c r="A19" s="14">
        <v>2</v>
      </c>
      <c r="B19" s="14" t="s">
        <v>311</v>
      </c>
      <c r="C19" s="32">
        <v>24.60040283203125</v>
      </c>
      <c r="D19" s="16">
        <v>20.473737716674805</v>
      </c>
      <c r="E19" s="2">
        <f t="shared" si="3"/>
        <v>4.1266651153564453</v>
      </c>
      <c r="F19" s="32"/>
      <c r="G19" s="32">
        <f t="shared" si="4"/>
        <v>2.1948966979980469</v>
      </c>
      <c r="H19" s="32">
        <f t="shared" si="5"/>
        <v>0.21840886225637951</v>
      </c>
      <c r="I19" s="14"/>
    </row>
    <row r="20" spans="1:9">
      <c r="A20" s="14">
        <v>2</v>
      </c>
      <c r="B20" s="14" t="s">
        <v>312</v>
      </c>
      <c r="C20" s="32">
        <v>24.22749137878418</v>
      </c>
      <c r="D20" s="16">
        <v>19.967056274414062</v>
      </c>
      <c r="E20" s="2">
        <f t="shared" si="3"/>
        <v>4.2604351043701172</v>
      </c>
      <c r="F20" s="32"/>
      <c r="G20" s="32">
        <f t="shared" si="4"/>
        <v>2.3286666870117188</v>
      </c>
      <c r="H20" s="32">
        <f t="shared" si="5"/>
        <v>0.19906801105184901</v>
      </c>
      <c r="I20" s="14"/>
    </row>
    <row r="21" spans="1:9">
      <c r="A21" s="14">
        <v>3</v>
      </c>
      <c r="B21" s="14" t="s">
        <v>310</v>
      </c>
      <c r="C21" s="32">
        <v>23.797109603881836</v>
      </c>
      <c r="D21" s="16">
        <v>22.29969596862793</v>
      </c>
      <c r="E21" s="2">
        <f t="shared" si="3"/>
        <v>1.4974136352539062</v>
      </c>
      <c r="F21" s="32"/>
      <c r="G21" s="32">
        <f t="shared" si="4"/>
        <v>-0.43435478210449219</v>
      </c>
      <c r="H21" s="32">
        <f t="shared" si="5"/>
        <v>1.3513063518229489</v>
      </c>
      <c r="I21" s="14"/>
    </row>
    <row r="22" spans="1:9">
      <c r="A22" s="14">
        <v>3</v>
      </c>
      <c r="B22" s="14" t="s">
        <v>311</v>
      </c>
      <c r="C22" s="32">
        <v>27.043838500976562</v>
      </c>
      <c r="D22" s="16">
        <v>25.633062362670898</v>
      </c>
      <c r="E22" s="2">
        <f t="shared" si="3"/>
        <v>1.4107761383056641</v>
      </c>
      <c r="F22" s="32"/>
      <c r="G22" s="32">
        <f t="shared" si="4"/>
        <v>-0.52099227905273438</v>
      </c>
      <c r="H22" s="32">
        <f t="shared" si="5"/>
        <v>1.4349418551320221</v>
      </c>
      <c r="I22" s="14"/>
    </row>
    <row r="23" spans="1:9">
      <c r="A23" s="14">
        <v>3</v>
      </c>
      <c r="B23" s="14" t="s">
        <v>312</v>
      </c>
      <c r="C23" s="32">
        <v>25.47401237487793</v>
      </c>
      <c r="D23" s="16">
        <v>22.607248306274414</v>
      </c>
      <c r="E23" s="2">
        <f t="shared" si="3"/>
        <v>2.8667640686035156</v>
      </c>
      <c r="F23" s="32"/>
      <c r="G23" s="32">
        <f t="shared" si="4"/>
        <v>0.93499565124511719</v>
      </c>
      <c r="H23" s="32">
        <f t="shared" si="5"/>
        <v>0.52304404651977732</v>
      </c>
      <c r="I23" s="14"/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AF181-016C-9F41-98E4-F12B03197AF0}">
  <dimension ref="A1:D10"/>
  <sheetViews>
    <sheetView workbookViewId="0">
      <selection activeCell="A2" sqref="A2:A10"/>
    </sheetView>
  </sheetViews>
  <sheetFormatPr baseColWidth="10" defaultColWidth="11" defaultRowHeight="16"/>
  <cols>
    <col min="3" max="3" width="16.33203125" customWidth="1"/>
  </cols>
  <sheetData>
    <row r="1" spans="1:4">
      <c r="A1" t="s">
        <v>55</v>
      </c>
      <c r="B1" t="s">
        <v>56</v>
      </c>
      <c r="C1" t="s">
        <v>57</v>
      </c>
      <c r="D1" s="2" t="s">
        <v>58</v>
      </c>
    </row>
    <row r="2" spans="1:4">
      <c r="A2" t="s">
        <v>59</v>
      </c>
      <c r="B2">
        <v>451</v>
      </c>
      <c r="C2">
        <v>206</v>
      </c>
      <c r="D2" s="2">
        <f>C2/B2*100</f>
        <v>45.676274944567631</v>
      </c>
    </row>
    <row r="3" spans="1:4">
      <c r="A3" t="s">
        <v>60</v>
      </c>
      <c r="B3">
        <v>1572</v>
      </c>
      <c r="C3">
        <v>655</v>
      </c>
      <c r="D3" s="2">
        <f>C3/B3*100</f>
        <v>41.666666666666671</v>
      </c>
    </row>
    <row r="4" spans="1:4">
      <c r="A4" t="s">
        <v>61</v>
      </c>
      <c r="B4">
        <v>2280</v>
      </c>
      <c r="C4">
        <v>722</v>
      </c>
      <c r="D4" s="2">
        <f>C4/B4*100</f>
        <v>31.666666666666664</v>
      </c>
    </row>
    <row r="5" spans="1:4">
      <c r="A5" t="s">
        <v>62</v>
      </c>
      <c r="B5">
        <v>1212</v>
      </c>
      <c r="C5">
        <v>303</v>
      </c>
      <c r="D5" s="2">
        <f>C5/B5*100</f>
        <v>25</v>
      </c>
    </row>
    <row r="6" spans="1:4">
      <c r="D6" s="2"/>
    </row>
    <row r="7" spans="1:4">
      <c r="A7" t="s">
        <v>63</v>
      </c>
      <c r="B7">
        <v>1444</v>
      </c>
      <c r="C7">
        <v>369</v>
      </c>
      <c r="D7" s="2">
        <f>C7/B7*100</f>
        <v>25.554016620498615</v>
      </c>
    </row>
    <row r="8" spans="1:4">
      <c r="A8" t="s">
        <v>64</v>
      </c>
      <c r="B8">
        <v>2046</v>
      </c>
      <c r="C8">
        <v>678</v>
      </c>
      <c r="D8" s="2">
        <f>C8/B8*100</f>
        <v>33.137829912023456</v>
      </c>
    </row>
    <row r="9" spans="1:4">
      <c r="A9" t="s">
        <v>65</v>
      </c>
      <c r="B9">
        <v>1370</v>
      </c>
      <c r="C9">
        <v>556</v>
      </c>
      <c r="D9" s="2">
        <f>C9/B9*100</f>
        <v>40.583941605839421</v>
      </c>
    </row>
    <row r="10" spans="1:4">
      <c r="A10" t="s">
        <v>66</v>
      </c>
      <c r="B10">
        <v>2211</v>
      </c>
      <c r="C10">
        <v>722</v>
      </c>
      <c r="D10" s="2">
        <f>C10/B10*100</f>
        <v>32.654907281772957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4B1AD-6C6D-4E47-B2A7-EEC29AAEEA7E}">
  <dimension ref="A1:D10"/>
  <sheetViews>
    <sheetView workbookViewId="0">
      <selection activeCell="C15" sqref="C15"/>
    </sheetView>
  </sheetViews>
  <sheetFormatPr baseColWidth="10" defaultColWidth="11" defaultRowHeight="16"/>
  <cols>
    <col min="3" max="3" width="34.1640625" customWidth="1"/>
  </cols>
  <sheetData>
    <row r="1" spans="1:4">
      <c r="A1" s="19" t="s">
        <v>2</v>
      </c>
      <c r="B1" t="s">
        <v>56</v>
      </c>
      <c r="C1" s="20" t="s">
        <v>67</v>
      </c>
      <c r="D1" s="2" t="s">
        <v>58</v>
      </c>
    </row>
    <row r="2" spans="1:4">
      <c r="A2" t="s">
        <v>59</v>
      </c>
      <c r="B2">
        <v>451</v>
      </c>
      <c r="C2" s="20">
        <v>21</v>
      </c>
      <c r="D2" s="2">
        <f>C2/B2*100</f>
        <v>4.6563192904656319</v>
      </c>
    </row>
    <row r="3" spans="1:4">
      <c r="A3" t="s">
        <v>60</v>
      </c>
      <c r="B3">
        <v>1572</v>
      </c>
      <c r="C3" s="20">
        <v>70</v>
      </c>
      <c r="D3" s="2">
        <f>C3/B3*100</f>
        <v>4.4529262086513999</v>
      </c>
    </row>
    <row r="4" spans="1:4">
      <c r="A4" t="s">
        <v>61</v>
      </c>
      <c r="B4">
        <v>2280</v>
      </c>
      <c r="C4" s="20">
        <v>59</v>
      </c>
      <c r="D4" s="2">
        <f>C4/B4*100</f>
        <v>2.5877192982456143</v>
      </c>
    </row>
    <row r="5" spans="1:4">
      <c r="A5" t="s">
        <v>62</v>
      </c>
      <c r="B5">
        <v>1212</v>
      </c>
      <c r="C5" s="20">
        <v>36</v>
      </c>
      <c r="D5" s="2">
        <f>C5/B5*100</f>
        <v>2.9702970297029703</v>
      </c>
    </row>
    <row r="6" spans="1:4">
      <c r="C6" s="20"/>
      <c r="D6" s="2"/>
    </row>
    <row r="7" spans="1:4">
      <c r="A7" t="s">
        <v>63</v>
      </c>
      <c r="B7">
        <v>1444</v>
      </c>
      <c r="C7" s="20">
        <v>2</v>
      </c>
      <c r="D7" s="2">
        <f>C7/B7*100</f>
        <v>0.13850415512465375</v>
      </c>
    </row>
    <row r="8" spans="1:4">
      <c r="A8" t="s">
        <v>64</v>
      </c>
      <c r="B8">
        <v>2046</v>
      </c>
      <c r="C8" s="20">
        <v>10</v>
      </c>
      <c r="D8" s="2">
        <f>C8/B8*100</f>
        <v>0.48875855327468232</v>
      </c>
    </row>
    <row r="9" spans="1:4">
      <c r="A9" t="s">
        <v>65</v>
      </c>
      <c r="B9">
        <v>1370</v>
      </c>
      <c r="C9" s="20">
        <v>18</v>
      </c>
      <c r="D9" s="2">
        <f>C9/B9*100</f>
        <v>1.3138686131386861</v>
      </c>
    </row>
    <row r="10" spans="1:4">
      <c r="A10" t="s">
        <v>66</v>
      </c>
      <c r="B10">
        <v>2211</v>
      </c>
      <c r="C10" s="20">
        <v>39</v>
      </c>
      <c r="D10" s="2">
        <f>C10/B10*100</f>
        <v>1.7639077340569878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A33F9-95E9-8C47-89C0-79F6040B4A9E}">
  <dimension ref="A1:D10"/>
  <sheetViews>
    <sheetView workbookViewId="0">
      <selection activeCell="B2" sqref="B2"/>
    </sheetView>
  </sheetViews>
  <sheetFormatPr baseColWidth="10" defaultColWidth="11" defaultRowHeight="16"/>
  <cols>
    <col min="3" max="3" width="18.83203125" customWidth="1"/>
  </cols>
  <sheetData>
    <row r="1" spans="1:4">
      <c r="A1" t="s">
        <v>55</v>
      </c>
      <c r="B1" t="s">
        <v>68</v>
      </c>
      <c r="C1" t="s">
        <v>69</v>
      </c>
      <c r="D1" s="18" t="s">
        <v>58</v>
      </c>
    </row>
    <row r="2" spans="1:4">
      <c r="A2" t="s">
        <v>59</v>
      </c>
      <c r="B2">
        <v>16.385999999999999</v>
      </c>
      <c r="C2">
        <v>727</v>
      </c>
      <c r="D2" s="18">
        <f>C2/B2</f>
        <v>44.367142682777981</v>
      </c>
    </row>
    <row r="3" spans="1:4">
      <c r="A3" t="s">
        <v>70</v>
      </c>
      <c r="B3">
        <v>14.353</v>
      </c>
      <c r="C3">
        <v>682</v>
      </c>
      <c r="D3" s="18">
        <f t="shared" ref="D3:D5" si="0">C3/B3</f>
        <v>47.516198704103672</v>
      </c>
    </row>
    <row r="4" spans="1:4">
      <c r="A4" t="s">
        <v>71</v>
      </c>
      <c r="B4">
        <v>32.585999999999999</v>
      </c>
      <c r="C4">
        <v>1497</v>
      </c>
      <c r="D4" s="18">
        <f t="shared" si="0"/>
        <v>45.939974222058552</v>
      </c>
    </row>
    <row r="5" spans="1:4">
      <c r="A5" t="s">
        <v>72</v>
      </c>
      <c r="B5">
        <v>61.453000000000003</v>
      </c>
      <c r="C5">
        <v>1619</v>
      </c>
      <c r="D5" s="18">
        <f t="shared" si="0"/>
        <v>26.345337086879404</v>
      </c>
    </row>
    <row r="6" spans="1:4">
      <c r="D6" s="18"/>
    </row>
    <row r="7" spans="1:4">
      <c r="A7" t="s">
        <v>63</v>
      </c>
      <c r="B7">
        <v>18.254999999999999</v>
      </c>
      <c r="C7">
        <v>79</v>
      </c>
      <c r="D7" s="18">
        <f>C7/B7</f>
        <v>4.3275814845247877</v>
      </c>
    </row>
    <row r="8" spans="1:4">
      <c r="A8" t="s">
        <v>64</v>
      </c>
      <c r="B8">
        <f>5.026+15.645</f>
        <v>20.670999999999999</v>
      </c>
      <c r="C8">
        <v>252</v>
      </c>
      <c r="D8" s="18">
        <f t="shared" ref="D8:D10" si="1">C8/B8</f>
        <v>12.190992211310531</v>
      </c>
    </row>
    <row r="9" spans="1:4">
      <c r="A9" t="s">
        <v>65</v>
      </c>
      <c r="B9">
        <v>29.492000000000001</v>
      </c>
      <c r="C9">
        <v>12</v>
      </c>
      <c r="D9" s="18">
        <f t="shared" si="1"/>
        <v>0.40689000406890002</v>
      </c>
    </row>
    <row r="10" spans="1:4">
      <c r="A10" t="s">
        <v>66</v>
      </c>
      <c r="B10">
        <v>33.539000000000001</v>
      </c>
      <c r="C10">
        <v>420</v>
      </c>
      <c r="D10" s="18">
        <f t="shared" si="1"/>
        <v>12.522734726736038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5012B-FA60-284B-8315-ADE283BAB3F0}">
  <dimension ref="A1:E12"/>
  <sheetViews>
    <sheetView workbookViewId="0">
      <selection activeCell="E19" sqref="E19"/>
    </sheetView>
  </sheetViews>
  <sheetFormatPr baseColWidth="10" defaultColWidth="11" defaultRowHeight="16"/>
  <cols>
    <col min="5" max="5" width="25.5" customWidth="1"/>
  </cols>
  <sheetData>
    <row r="1" spans="1:5">
      <c r="A1" s="3" t="s">
        <v>28</v>
      </c>
      <c r="B1" s="21" t="s">
        <v>73</v>
      </c>
      <c r="C1" s="21" t="s">
        <v>74</v>
      </c>
      <c r="D1" s="21" t="s">
        <v>75</v>
      </c>
      <c r="E1" s="21" t="s">
        <v>76</v>
      </c>
    </row>
    <row r="2" spans="1:5">
      <c r="A2" s="21">
        <v>1</v>
      </c>
      <c r="B2" s="21" t="s">
        <v>77</v>
      </c>
      <c r="C2" s="21">
        <v>705</v>
      </c>
      <c r="D2" s="21">
        <v>257</v>
      </c>
      <c r="E2" s="22">
        <v>0.36449999999999999</v>
      </c>
    </row>
    <row r="3" spans="1:5">
      <c r="A3" s="21">
        <v>2</v>
      </c>
      <c r="B3" s="21" t="s">
        <v>77</v>
      </c>
      <c r="C3" s="21">
        <v>230</v>
      </c>
      <c r="D3" s="21">
        <v>95</v>
      </c>
      <c r="E3" s="22">
        <v>0.41299999999999998</v>
      </c>
    </row>
    <row r="4" spans="1:5">
      <c r="A4" s="21">
        <v>3</v>
      </c>
      <c r="B4" s="21" t="s">
        <v>77</v>
      </c>
      <c r="C4" s="21">
        <v>721</v>
      </c>
      <c r="D4" s="21">
        <v>236</v>
      </c>
      <c r="E4" s="22">
        <v>0.32729999999999998</v>
      </c>
    </row>
    <row r="5" spans="1:5">
      <c r="A5" s="21">
        <v>4</v>
      </c>
      <c r="B5" s="21" t="s">
        <v>77</v>
      </c>
      <c r="C5" s="21">
        <v>468</v>
      </c>
      <c r="D5" s="21">
        <v>199</v>
      </c>
      <c r="E5" s="22">
        <v>0.42520000000000002</v>
      </c>
    </row>
    <row r="6" spans="1:5">
      <c r="A6" s="21">
        <v>5</v>
      </c>
      <c r="B6" s="21" t="s">
        <v>77</v>
      </c>
      <c r="C6" s="21">
        <v>650</v>
      </c>
      <c r="D6" s="21">
        <v>242</v>
      </c>
      <c r="E6" s="22">
        <v>0.37230000000000002</v>
      </c>
    </row>
    <row r="7" spans="1:5">
      <c r="A7" s="21"/>
      <c r="B7" s="21"/>
      <c r="C7" s="21"/>
      <c r="D7" s="21"/>
      <c r="E7" s="22"/>
    </row>
    <row r="8" spans="1:5">
      <c r="A8" s="21">
        <v>1</v>
      </c>
      <c r="B8" s="21" t="s">
        <v>78</v>
      </c>
      <c r="C8" s="21">
        <v>172</v>
      </c>
      <c r="D8" s="21">
        <v>24</v>
      </c>
      <c r="E8" s="22">
        <v>0.13950000000000001</v>
      </c>
    </row>
    <row r="9" spans="1:5">
      <c r="A9" s="21">
        <v>2</v>
      </c>
      <c r="B9" s="21" t="s">
        <v>78</v>
      </c>
      <c r="C9" s="21">
        <v>403</v>
      </c>
      <c r="D9" s="21">
        <v>86</v>
      </c>
      <c r="E9" s="22">
        <v>0.21340000000000001</v>
      </c>
    </row>
    <row r="10" spans="1:5">
      <c r="A10" s="21">
        <v>3</v>
      </c>
      <c r="B10" s="21" t="s">
        <v>78</v>
      </c>
      <c r="C10" s="21">
        <v>227</v>
      </c>
      <c r="D10" s="21">
        <v>22</v>
      </c>
      <c r="E10" s="22">
        <v>9.69E-2</v>
      </c>
    </row>
    <row r="11" spans="1:5">
      <c r="A11" s="21">
        <v>4</v>
      </c>
      <c r="B11" s="21" t="s">
        <v>78</v>
      </c>
      <c r="C11" s="21">
        <v>202</v>
      </c>
      <c r="D11" s="21">
        <v>53</v>
      </c>
      <c r="E11" s="22">
        <v>0.26240000000000002</v>
      </c>
    </row>
    <row r="12" spans="1:5">
      <c r="A12" s="21">
        <v>5</v>
      </c>
      <c r="B12" s="21" t="s">
        <v>78</v>
      </c>
      <c r="C12" s="21">
        <v>267</v>
      </c>
      <c r="D12" s="21">
        <v>25</v>
      </c>
      <c r="E12" s="22">
        <v>9.3600000000000003E-2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55</vt:i4>
      </vt:variant>
      <vt:variant>
        <vt:lpstr>命名范围</vt:lpstr>
      </vt:variant>
      <vt:variant>
        <vt:i4>1</vt:i4>
      </vt:variant>
    </vt:vector>
  </HeadingPairs>
  <TitlesOfParts>
    <vt:vector size="56" baseType="lpstr">
      <vt:lpstr>Fig 1c</vt:lpstr>
      <vt:lpstr>Fig 1d</vt:lpstr>
      <vt:lpstr>Fig 1f </vt:lpstr>
      <vt:lpstr>Fig 1j</vt:lpstr>
      <vt:lpstr>Fig 2a</vt:lpstr>
      <vt:lpstr>Fig 2c</vt:lpstr>
      <vt:lpstr>Fig 2d</vt:lpstr>
      <vt:lpstr>Fig 2e</vt:lpstr>
      <vt:lpstr>Fig 2g</vt:lpstr>
      <vt:lpstr>Fig 2h</vt:lpstr>
      <vt:lpstr>Fig2j</vt:lpstr>
      <vt:lpstr>Fig 3a</vt:lpstr>
      <vt:lpstr>Fig 3b</vt:lpstr>
      <vt:lpstr>Fig 3f</vt:lpstr>
      <vt:lpstr>Fig 4a</vt:lpstr>
      <vt:lpstr>Fig 4b</vt:lpstr>
      <vt:lpstr>Fig 4d</vt:lpstr>
      <vt:lpstr>Fig 4f</vt:lpstr>
      <vt:lpstr>Fig 5a</vt:lpstr>
      <vt:lpstr>Fig 5e</vt:lpstr>
      <vt:lpstr>Fig 5f</vt:lpstr>
      <vt:lpstr>Fig 5g</vt:lpstr>
      <vt:lpstr>Fig 5i</vt:lpstr>
      <vt:lpstr>Fig 5j</vt:lpstr>
      <vt:lpstr>Fig 6a</vt:lpstr>
      <vt:lpstr>Fig 6c</vt:lpstr>
      <vt:lpstr>Fig 6d</vt:lpstr>
      <vt:lpstr>Fig 6e</vt:lpstr>
      <vt:lpstr>Fig 6f</vt:lpstr>
      <vt:lpstr>Fig 6g</vt:lpstr>
      <vt:lpstr>Fig 6h</vt:lpstr>
      <vt:lpstr>Fig 6i</vt:lpstr>
      <vt:lpstr>S. Fig 1a</vt:lpstr>
      <vt:lpstr>S. Fig 1b</vt:lpstr>
      <vt:lpstr>S. Fig 1d</vt:lpstr>
      <vt:lpstr>S. Fig 1g</vt:lpstr>
      <vt:lpstr>S. Fig 1h</vt:lpstr>
      <vt:lpstr>S. Fig 1i</vt:lpstr>
      <vt:lpstr>S. Fig 2c</vt:lpstr>
      <vt:lpstr>S. Fig 2d</vt:lpstr>
      <vt:lpstr>S. Fig 2e</vt:lpstr>
      <vt:lpstr>S. Fig 2i</vt:lpstr>
      <vt:lpstr>S. Fig 2j</vt:lpstr>
      <vt:lpstr>S. Fig 3d</vt:lpstr>
      <vt:lpstr>S. Fig 4b</vt:lpstr>
      <vt:lpstr>S. Fig 4c</vt:lpstr>
      <vt:lpstr>S. Fig 5b</vt:lpstr>
      <vt:lpstr>S. Fig 5f</vt:lpstr>
      <vt:lpstr>S. Fig 6c</vt:lpstr>
      <vt:lpstr>S. Fig 7a</vt:lpstr>
      <vt:lpstr>S. Fig 7b</vt:lpstr>
      <vt:lpstr>S. Fig 7c</vt:lpstr>
      <vt:lpstr>S. Fig 7d</vt:lpstr>
      <vt:lpstr>S. Fig 7e</vt:lpstr>
      <vt:lpstr>S. Fig 7g</vt:lpstr>
      <vt:lpstr>'Fig 6c'!testteste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Lichao Liu</dc:creator>
  <cp:keywords/>
  <dc:description/>
  <cp:lastModifiedBy>Lichao Liu</cp:lastModifiedBy>
  <cp:revision/>
  <dcterms:created xsi:type="dcterms:W3CDTF">2025-02-17T11:29:51Z</dcterms:created>
  <dcterms:modified xsi:type="dcterms:W3CDTF">2025-04-09T16:39:02Z</dcterms:modified>
  <cp:category/>
  <cp:contentStatus/>
</cp:coreProperties>
</file>