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alexa_burger_cuanschutz_edu/Documents/RBM8A manuscript/Supplemental Tables/"/>
    </mc:Choice>
  </mc:AlternateContent>
  <xr:revisionPtr revIDLastSave="226" documentId="13_ncr:1_{30117A28-5CF5-6344-9FD6-3BD0913D48C1}" xr6:coauthVersionLast="47" xr6:coauthVersionMax="47" xr10:uidLastSave="{5ED5B2FB-7A38-4898-BC36-0A1AFC1F6729}"/>
  <bookViews>
    <workbookView xWindow="-110" yWindow="-110" windowWidth="19420" windowHeight="12420" activeTab="1" xr2:uid="{5D24A01D-BA96-5D4F-BFEC-3703827F6144}"/>
  </bookViews>
  <sheets>
    <sheet name="Morpholino injections" sheetId="1" r:id="rId1"/>
    <sheet name="Lethalit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1" l="1"/>
  <c r="P37" i="1"/>
  <c r="P40" i="1" s="1"/>
  <c r="M40" i="1"/>
  <c r="N40" i="1"/>
  <c r="O40" i="1"/>
  <c r="Q40" i="1"/>
  <c r="R40" i="1"/>
  <c r="F31" i="1"/>
  <c r="P29" i="1" s="1"/>
  <c r="F23" i="1"/>
  <c r="F18" i="1"/>
  <c r="F13" i="1"/>
  <c r="P22" i="1"/>
  <c r="P21" i="1"/>
  <c r="P16" i="1"/>
  <c r="S40" i="1"/>
  <c r="M37" i="1"/>
  <c r="L15" i="1"/>
  <c r="L42" i="1"/>
  <c r="L2" i="1"/>
  <c r="N12" i="1"/>
  <c r="S16" i="1"/>
  <c r="S2" i="1"/>
  <c r="P17" i="1"/>
  <c r="P10" i="1"/>
  <c r="O29" i="1"/>
  <c r="O11" i="1"/>
  <c r="O3" i="1"/>
  <c r="M22" i="1"/>
  <c r="M10" i="1"/>
  <c r="Q10" i="1"/>
  <c r="Q11" i="1"/>
  <c r="Q38" i="1"/>
  <c r="Q12" i="1"/>
  <c r="Q44" i="1" s="1"/>
  <c r="L4" i="1"/>
  <c r="C9" i="2"/>
  <c r="M42" i="1"/>
  <c r="N42" i="1"/>
  <c r="R42" i="1"/>
  <c r="S42" i="1"/>
  <c r="M43" i="1"/>
  <c r="N43" i="1"/>
  <c r="O43" i="1"/>
  <c r="Q43" i="1"/>
  <c r="R43" i="1"/>
  <c r="S43" i="1"/>
  <c r="M44" i="1"/>
  <c r="N44" i="1"/>
  <c r="O44" i="1"/>
  <c r="R44" i="1"/>
  <c r="S44" i="1"/>
  <c r="R15" i="1"/>
  <c r="R17" i="1"/>
  <c r="R3" i="1"/>
  <c r="R4" i="1"/>
  <c r="Q2" i="1"/>
  <c r="Q3" i="1"/>
  <c r="C31" i="1"/>
  <c r="E31" i="1"/>
  <c r="C23" i="1"/>
  <c r="M21" i="1" s="1"/>
  <c r="C18" i="1"/>
  <c r="M16" i="1" s="1"/>
  <c r="E18" i="1"/>
  <c r="P15" i="1"/>
  <c r="H18" i="1"/>
  <c r="R16" i="1" s="1"/>
  <c r="I18" i="1"/>
  <c r="S17" i="1" s="1"/>
  <c r="G13" i="1"/>
  <c r="H13" i="1"/>
  <c r="R11" i="1" s="1"/>
  <c r="R38" i="1" s="1"/>
  <c r="I13" i="1"/>
  <c r="S12" i="1" s="1"/>
  <c r="G5" i="1"/>
  <c r="Q4" i="1" s="1"/>
  <c r="H5" i="1"/>
  <c r="R2" i="1" s="1"/>
  <c r="I5" i="1"/>
  <c r="S3" i="1" s="1"/>
  <c r="L37" i="1" l="1"/>
  <c r="P28" i="1"/>
  <c r="P30" i="1"/>
  <c r="Q39" i="1"/>
  <c r="Q37" i="1"/>
  <c r="Q42" i="1"/>
  <c r="S11" i="1"/>
  <c r="S38" i="1" s="1"/>
  <c r="P20" i="1"/>
  <c r="P42" i="1" s="1"/>
  <c r="S15" i="1"/>
  <c r="S37" i="1"/>
  <c r="M15" i="1"/>
  <c r="S4" i="1"/>
  <c r="S39" i="1" s="1"/>
  <c r="S10" i="1"/>
  <c r="R10" i="1"/>
  <c r="R37" i="1" s="1"/>
  <c r="R12" i="1"/>
  <c r="R39" i="1" s="1"/>
  <c r="M20" i="1"/>
  <c r="M17" i="1"/>
  <c r="G14" i="2"/>
  <c r="G15" i="2" s="1"/>
  <c r="G9" i="2"/>
  <c r="G10" i="2" s="1"/>
  <c r="G4" i="2"/>
  <c r="G5" i="2" s="1"/>
  <c r="G37" i="2" s="1"/>
  <c r="B35" i="2"/>
  <c r="B34" i="2"/>
  <c r="B29" i="2"/>
  <c r="B30" i="2" s="1"/>
  <c r="B25" i="2"/>
  <c r="B24" i="2"/>
  <c r="E20" i="2"/>
  <c r="C19" i="2"/>
  <c r="D19" i="2"/>
  <c r="E19" i="2"/>
  <c r="F19" i="2"/>
  <c r="B19" i="2"/>
  <c r="B20" i="2" s="1"/>
  <c r="F15" i="2"/>
  <c r="B15" i="2"/>
  <c r="C14" i="2"/>
  <c r="D14" i="2"/>
  <c r="E14" i="2"/>
  <c r="E15" i="2" s="1"/>
  <c r="F14" i="2"/>
  <c r="B14" i="2"/>
  <c r="C10" i="2"/>
  <c r="D9" i="2"/>
  <c r="E9" i="2"/>
  <c r="E10" i="2" s="1"/>
  <c r="F9" i="2"/>
  <c r="F10" i="2" s="1"/>
  <c r="F37" i="2" s="1"/>
  <c r="B9" i="2"/>
  <c r="B10" i="2" s="1"/>
  <c r="C4" i="2"/>
  <c r="D4" i="2"/>
  <c r="D5" i="2" s="1"/>
  <c r="D37" i="2" s="1"/>
  <c r="E4" i="2"/>
  <c r="E5" i="2" s="1"/>
  <c r="E37" i="2" s="1"/>
  <c r="F4" i="2"/>
  <c r="F5" i="2" s="1"/>
  <c r="C5" i="2"/>
  <c r="C37" i="2" s="1"/>
  <c r="B4" i="2"/>
  <c r="B5" i="2" s="1"/>
  <c r="B37" i="2" s="1"/>
  <c r="O30" i="1" l="1"/>
  <c r="M28" i="1"/>
  <c r="B31" i="1"/>
  <c r="L29" i="1" s="1"/>
  <c r="D29" i="1"/>
  <c r="D28" i="1"/>
  <c r="B23" i="1"/>
  <c r="L20" i="1" s="1"/>
  <c r="O15" i="1"/>
  <c r="B17" i="1"/>
  <c r="B18" i="1" s="1"/>
  <c r="C12" i="1"/>
  <c r="C13" i="1" s="1"/>
  <c r="L43" i="1"/>
  <c r="E10" i="1"/>
  <c r="E13" i="1" s="1"/>
  <c r="D10" i="1"/>
  <c r="E5" i="1"/>
  <c r="D5" i="1"/>
  <c r="N3" i="1" s="1"/>
  <c r="C5" i="1"/>
  <c r="M4" i="1" s="1"/>
  <c r="B4" i="1"/>
  <c r="B5" i="1" s="1"/>
  <c r="D31" i="1" l="1"/>
  <c r="D13" i="1"/>
  <c r="N11" i="1" s="1"/>
  <c r="N4" i="1"/>
  <c r="N2" i="1"/>
  <c r="M3" i="1"/>
  <c r="M29" i="1"/>
  <c r="P12" i="1"/>
  <c r="O28" i="1"/>
  <c r="O2" i="1"/>
  <c r="O16" i="1"/>
  <c r="L21" i="1"/>
  <c r="O4" i="1"/>
  <c r="M11" i="1"/>
  <c r="N10" i="1"/>
  <c r="P11" i="1"/>
  <c r="L22" i="1"/>
  <c r="L3" i="1"/>
  <c r="L44" i="1"/>
  <c r="M12" i="1"/>
  <c r="O12" i="1"/>
  <c r="O10" i="1"/>
  <c r="L16" i="1"/>
  <c r="L17" i="1"/>
  <c r="N30" i="1"/>
  <c r="O17" i="1"/>
  <c r="L28" i="1"/>
  <c r="L30" i="1"/>
  <c r="M30" i="1"/>
  <c r="M2" i="1"/>
  <c r="P38" i="1" l="1"/>
  <c r="P43" i="1"/>
  <c r="P39" i="1"/>
  <c r="P44" i="1"/>
  <c r="L38" i="1"/>
  <c r="L40" i="1" s="1"/>
  <c r="M38" i="1"/>
  <c r="M39" i="1"/>
  <c r="O37" i="1"/>
  <c r="O39" i="1"/>
  <c r="O38" i="1"/>
  <c r="N39" i="1"/>
  <c r="L39" i="1"/>
  <c r="N29" i="1"/>
  <c r="N38" i="1" s="1"/>
  <c r="N28" i="1"/>
  <c r="N37" i="1" s="1"/>
</calcChain>
</file>

<file path=xl/sharedStrings.xml><?xml version="1.0" encoding="utf-8"?>
<sst xmlns="http://schemas.openxmlformats.org/spreadsheetml/2006/main" count="131" uniqueCount="41">
  <si>
    <t>Ctrl uninjected</t>
  </si>
  <si>
    <t>Severe</t>
  </si>
  <si>
    <t>Moderate</t>
  </si>
  <si>
    <t>Non phenotype</t>
  </si>
  <si>
    <t>Average</t>
  </si>
  <si>
    <t>wnt5b MO (1:75)</t>
  </si>
  <si>
    <t>dead</t>
  </si>
  <si>
    <t>alive</t>
  </si>
  <si>
    <t>total</t>
  </si>
  <si>
    <t>Control</t>
  </si>
  <si>
    <t>survival</t>
  </si>
  <si>
    <t>Average survival</t>
  </si>
  <si>
    <t>percent</t>
  </si>
  <si>
    <t>st dev</t>
  </si>
  <si>
    <t>SUM</t>
  </si>
  <si>
    <r>
      <rPr>
        <i/>
        <sz val="12"/>
        <color theme="1"/>
        <rFont val="Calibri"/>
        <family val="2"/>
        <scheme val="minor"/>
      </rPr>
      <t>rbm8a</t>
    </r>
    <r>
      <rPr>
        <sz val="12"/>
        <color theme="1"/>
        <rFont val="Calibri"/>
        <family val="2"/>
        <scheme val="minor"/>
      </rPr>
      <t xml:space="preserve"> MO (1:500)</t>
    </r>
  </si>
  <si>
    <r>
      <rPr>
        <i/>
        <sz val="12"/>
        <color theme="1"/>
        <rFont val="Calibri"/>
        <family val="2"/>
        <scheme val="minor"/>
      </rPr>
      <t>rbm8a</t>
    </r>
    <r>
      <rPr>
        <sz val="12"/>
        <color theme="1"/>
        <rFont val="Calibri"/>
        <family val="2"/>
        <scheme val="minor"/>
      </rPr>
      <t xml:space="preserve"> MO (1:500) + </t>
    </r>
    <r>
      <rPr>
        <i/>
        <sz val="12"/>
        <color theme="1"/>
        <rFont val="Calibri"/>
        <family val="2"/>
        <scheme val="minor"/>
      </rPr>
      <t>vangl2</t>
    </r>
    <r>
      <rPr>
        <sz val="12"/>
        <color theme="1"/>
        <rFont val="Calibri"/>
        <family val="2"/>
        <scheme val="minor"/>
      </rPr>
      <t xml:space="preserve"> MO (1:6)</t>
    </r>
  </si>
  <si>
    <r>
      <rPr>
        <i/>
        <sz val="12"/>
        <rFont val="Calibri"/>
        <family val="2"/>
        <scheme val="minor"/>
      </rPr>
      <t xml:space="preserve">rbm8a </t>
    </r>
    <r>
      <rPr>
        <sz val="12"/>
        <rFont val="Calibri"/>
        <family val="2"/>
        <scheme val="minor"/>
      </rPr>
      <t>MO (1:500)</t>
    </r>
  </si>
  <si>
    <r>
      <rPr>
        <i/>
        <sz val="12"/>
        <rFont val="Calibri"/>
        <family val="2"/>
        <scheme val="minor"/>
      </rPr>
      <t>rbm8a</t>
    </r>
    <r>
      <rPr>
        <sz val="12"/>
        <rFont val="Calibri"/>
        <family val="2"/>
        <scheme val="minor"/>
      </rPr>
      <t xml:space="preserve"> MO (1:500) + </t>
    </r>
    <r>
      <rPr>
        <i/>
        <sz val="12"/>
        <rFont val="Calibri"/>
        <family val="2"/>
        <scheme val="minor"/>
      </rPr>
      <t>wnt11</t>
    </r>
    <r>
      <rPr>
        <sz val="12"/>
        <rFont val="Calibri"/>
        <family val="2"/>
        <scheme val="minor"/>
      </rPr>
      <t xml:space="preserve"> MO (1:10)</t>
    </r>
  </si>
  <si>
    <r>
      <rPr>
        <i/>
        <sz val="12"/>
        <rFont val="Calibri"/>
        <family val="2"/>
        <scheme val="minor"/>
      </rPr>
      <t>rbm8a</t>
    </r>
    <r>
      <rPr>
        <sz val="12"/>
        <rFont val="Calibri"/>
        <family val="2"/>
        <scheme val="minor"/>
      </rPr>
      <t xml:space="preserve"> MO (1:500) + </t>
    </r>
    <r>
      <rPr>
        <i/>
        <sz val="12"/>
        <rFont val="Calibri"/>
        <family val="2"/>
        <scheme val="minor"/>
      </rPr>
      <t>fzd7a</t>
    </r>
    <r>
      <rPr>
        <sz val="12"/>
        <rFont val="Calibri"/>
        <family val="2"/>
        <scheme val="minor"/>
      </rPr>
      <t xml:space="preserve"> MO (1:8)</t>
    </r>
  </si>
  <si>
    <r>
      <rPr>
        <i/>
        <sz val="12"/>
        <rFont val="Calibri"/>
        <family val="2"/>
        <scheme val="minor"/>
      </rPr>
      <t>rbm8a</t>
    </r>
    <r>
      <rPr>
        <sz val="12"/>
        <rFont val="Calibri"/>
        <family val="2"/>
        <scheme val="minor"/>
      </rPr>
      <t xml:space="preserve"> MO (1:250)</t>
    </r>
  </si>
  <si>
    <r>
      <rPr>
        <i/>
        <sz val="12"/>
        <rFont val="Calibri"/>
        <family val="2"/>
        <scheme val="minor"/>
      </rPr>
      <t>wnt5b</t>
    </r>
    <r>
      <rPr>
        <sz val="12"/>
        <rFont val="Calibri"/>
        <family val="2"/>
        <scheme val="minor"/>
      </rPr>
      <t xml:space="preserve"> MO (1:75)</t>
    </r>
  </si>
  <si>
    <r>
      <rPr>
        <i/>
        <sz val="12"/>
        <rFont val="Calibri"/>
        <family val="2"/>
        <scheme val="minor"/>
      </rPr>
      <t>rbm8a</t>
    </r>
    <r>
      <rPr>
        <sz val="12"/>
        <rFont val="Calibri"/>
        <family val="2"/>
        <scheme val="minor"/>
      </rPr>
      <t xml:space="preserve"> MO (1:500) + </t>
    </r>
    <r>
      <rPr>
        <i/>
        <sz val="12"/>
        <rFont val="Calibri"/>
        <family val="2"/>
        <scheme val="minor"/>
      </rPr>
      <t>wnt5b</t>
    </r>
    <r>
      <rPr>
        <sz val="12"/>
        <rFont val="Calibri"/>
        <family val="2"/>
        <scheme val="minor"/>
      </rPr>
      <t xml:space="preserve"> MO (1:75)</t>
    </r>
  </si>
  <si>
    <r>
      <rPr>
        <i/>
        <sz val="12"/>
        <rFont val="Calibri"/>
        <family val="2"/>
        <scheme val="minor"/>
      </rPr>
      <t>rbm8a</t>
    </r>
    <r>
      <rPr>
        <sz val="12"/>
        <rFont val="Calibri"/>
        <family val="2"/>
        <scheme val="minor"/>
      </rPr>
      <t xml:space="preserve"> MO (1:500)</t>
    </r>
  </si>
  <si>
    <r>
      <rPr>
        <i/>
        <sz val="12"/>
        <rFont val="Calibri"/>
        <family val="2"/>
        <scheme val="minor"/>
      </rPr>
      <t>rbm8a</t>
    </r>
    <r>
      <rPr>
        <sz val="12"/>
        <rFont val="Calibri"/>
        <family val="2"/>
        <scheme val="minor"/>
      </rPr>
      <t xml:space="preserve"> MO (1:500) + </t>
    </r>
    <r>
      <rPr>
        <i/>
        <sz val="12"/>
        <rFont val="Calibri"/>
        <family val="2"/>
        <scheme val="minor"/>
      </rPr>
      <t>vangl2</t>
    </r>
    <r>
      <rPr>
        <sz val="12"/>
        <rFont val="Calibri"/>
        <family val="2"/>
        <scheme val="minor"/>
      </rPr>
      <t xml:space="preserve"> MO (1:6)</t>
    </r>
  </si>
  <si>
    <r>
      <rPr>
        <i/>
        <sz val="12"/>
        <rFont val="Calibri"/>
        <family val="2"/>
        <scheme val="minor"/>
      </rPr>
      <t>rbm8a</t>
    </r>
    <r>
      <rPr>
        <sz val="12"/>
        <rFont val="Calibri"/>
        <family val="2"/>
        <scheme val="minor"/>
      </rPr>
      <t xml:space="preserve"> MO 1:500)</t>
    </r>
  </si>
  <si>
    <r>
      <rPr>
        <b/>
        <i/>
        <sz val="14"/>
        <rFont val="Calibri"/>
        <family val="2"/>
        <scheme val="minor"/>
      </rPr>
      <t>rbm8a</t>
    </r>
    <r>
      <rPr>
        <b/>
        <sz val="14"/>
        <rFont val="Calibri"/>
        <family val="2"/>
        <scheme val="minor"/>
      </rPr>
      <t xml:space="preserve"> MO (1:500)</t>
    </r>
  </si>
  <si>
    <r>
      <rPr>
        <b/>
        <i/>
        <sz val="14"/>
        <rFont val="Calibri"/>
        <family val="2"/>
        <scheme val="minor"/>
      </rPr>
      <t>rbm8a</t>
    </r>
    <r>
      <rPr>
        <b/>
        <sz val="14"/>
        <rFont val="Calibri"/>
        <family val="2"/>
        <scheme val="minor"/>
      </rPr>
      <t xml:space="preserve"> MO (1:500) + </t>
    </r>
    <r>
      <rPr>
        <b/>
        <i/>
        <sz val="14"/>
        <rFont val="Calibri"/>
        <family val="2"/>
        <scheme val="minor"/>
      </rPr>
      <t>wnt11</t>
    </r>
    <r>
      <rPr>
        <b/>
        <sz val="14"/>
        <rFont val="Calibri"/>
        <family val="2"/>
        <scheme val="minor"/>
      </rPr>
      <t xml:space="preserve"> MO (1:10)</t>
    </r>
  </si>
  <si>
    <r>
      <rPr>
        <b/>
        <i/>
        <sz val="14"/>
        <rFont val="Calibri"/>
        <family val="2"/>
        <scheme val="minor"/>
      </rPr>
      <t>rbm8a</t>
    </r>
    <r>
      <rPr>
        <b/>
        <sz val="14"/>
        <rFont val="Calibri"/>
        <family val="2"/>
        <scheme val="minor"/>
      </rPr>
      <t xml:space="preserve"> MO (1:500) + </t>
    </r>
    <r>
      <rPr>
        <b/>
        <i/>
        <sz val="14"/>
        <rFont val="Calibri"/>
        <family val="2"/>
        <scheme val="minor"/>
      </rPr>
      <t>fzd7a</t>
    </r>
    <r>
      <rPr>
        <b/>
        <sz val="14"/>
        <rFont val="Calibri"/>
        <family val="2"/>
        <scheme val="minor"/>
      </rPr>
      <t xml:space="preserve"> MO (1:8)</t>
    </r>
  </si>
  <si>
    <r>
      <rPr>
        <b/>
        <i/>
        <sz val="14"/>
        <rFont val="Calibri"/>
        <family val="2"/>
        <scheme val="minor"/>
      </rPr>
      <t>rbm8a</t>
    </r>
    <r>
      <rPr>
        <b/>
        <sz val="14"/>
        <rFont val="Calibri"/>
        <family val="2"/>
        <scheme val="minor"/>
      </rPr>
      <t xml:space="preserve"> MO (1:500) + </t>
    </r>
    <r>
      <rPr>
        <b/>
        <i/>
        <sz val="14"/>
        <rFont val="Calibri"/>
        <family val="2"/>
        <scheme val="minor"/>
      </rPr>
      <t>vangl2</t>
    </r>
    <r>
      <rPr>
        <b/>
        <sz val="14"/>
        <rFont val="Calibri"/>
        <family val="2"/>
        <scheme val="minor"/>
      </rPr>
      <t xml:space="preserve"> MO (1:6)</t>
    </r>
  </si>
  <si>
    <r>
      <rPr>
        <b/>
        <i/>
        <sz val="14"/>
        <rFont val="Calibri"/>
        <family val="2"/>
        <scheme val="minor"/>
      </rPr>
      <t>rbm8a</t>
    </r>
    <r>
      <rPr>
        <b/>
        <sz val="14"/>
        <rFont val="Calibri"/>
        <family val="2"/>
        <scheme val="minor"/>
      </rPr>
      <t xml:space="preserve"> MO (1:250)</t>
    </r>
  </si>
  <si>
    <r>
      <rPr>
        <b/>
        <i/>
        <sz val="14"/>
        <rFont val="Calibri"/>
        <family val="2"/>
        <scheme val="minor"/>
      </rPr>
      <t>rbm8a</t>
    </r>
    <r>
      <rPr>
        <b/>
        <sz val="14"/>
        <rFont val="Calibri"/>
        <family val="2"/>
        <scheme val="minor"/>
      </rPr>
      <t xml:space="preserve"> MO (1:500) + </t>
    </r>
    <r>
      <rPr>
        <b/>
        <i/>
        <sz val="14"/>
        <rFont val="Calibri"/>
        <family val="2"/>
        <scheme val="minor"/>
      </rPr>
      <t>wnt5b</t>
    </r>
    <r>
      <rPr>
        <b/>
        <sz val="14"/>
        <rFont val="Calibri"/>
        <family val="2"/>
        <scheme val="minor"/>
      </rPr>
      <t xml:space="preserve"> MO (1:75)</t>
    </r>
  </si>
  <si>
    <t xml:space="preserve">Exp 1: 2 dpf </t>
  </si>
  <si>
    <t>Exp 2: 2dpf</t>
  </si>
  <si>
    <t>Exp 3: 2dpf</t>
  </si>
  <si>
    <t>Exp 4: 2dpf</t>
  </si>
  <si>
    <t>Exp 5: 2dpf</t>
  </si>
  <si>
    <r>
      <rPr>
        <i/>
        <sz val="12"/>
        <color theme="1"/>
        <rFont val="Calibri"/>
        <family val="2"/>
        <scheme val="minor"/>
      </rPr>
      <t>rbm8a</t>
    </r>
    <r>
      <rPr>
        <sz val="12"/>
        <color theme="1"/>
        <rFont val="Calibri"/>
        <family val="2"/>
        <scheme val="minor"/>
      </rPr>
      <t xml:space="preserve"> MO (1:250)</t>
    </r>
  </si>
  <si>
    <r>
      <rPr>
        <i/>
        <sz val="12"/>
        <color theme="1"/>
        <rFont val="Calibri"/>
        <family val="2"/>
        <scheme val="minor"/>
      </rPr>
      <t>wnt5b</t>
    </r>
    <r>
      <rPr>
        <sz val="12"/>
        <color theme="1"/>
        <rFont val="Calibri"/>
        <family val="2"/>
        <scheme val="minor"/>
      </rPr>
      <t xml:space="preserve"> MO (1:75)</t>
    </r>
  </si>
  <si>
    <r>
      <rPr>
        <i/>
        <sz val="12"/>
        <color theme="1"/>
        <rFont val="Calibri"/>
        <family val="2"/>
        <scheme val="minor"/>
      </rPr>
      <t>rbm8a</t>
    </r>
    <r>
      <rPr>
        <sz val="12"/>
        <color theme="1"/>
        <rFont val="Calibri"/>
        <family val="2"/>
        <scheme val="minor"/>
      </rPr>
      <t xml:space="preserve"> MO (1:500) + </t>
    </r>
    <r>
      <rPr>
        <i/>
        <sz val="12"/>
        <color theme="1"/>
        <rFont val="Calibri"/>
        <family val="2"/>
        <scheme val="minor"/>
      </rPr>
      <t>wnt5b</t>
    </r>
    <r>
      <rPr>
        <sz val="12"/>
        <color theme="1"/>
        <rFont val="Calibri"/>
        <family val="2"/>
        <scheme val="minor"/>
      </rPr>
      <t xml:space="preserve"> MO (1:75)</t>
    </r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</si>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</sst>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5C9C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10" borderId="0" xfId="0" applyFont="1" applyFill="1"/>
    <xf numFmtId="0" fontId="3" fillId="3" borderId="0" xfId="0" applyFont="1" applyFill="1"/>
    <xf numFmtId="0" fontId="3" fillId="4" borderId="0" xfId="0" applyFont="1" applyFill="1"/>
    <xf numFmtId="0" fontId="3" fillId="8" borderId="0" xfId="0" applyFont="1" applyFill="1"/>
    <xf numFmtId="0" fontId="3" fillId="9" borderId="0" xfId="0" applyFont="1" applyFill="1"/>
    <xf numFmtId="0" fontId="3" fillId="11" borderId="0" xfId="0" applyFont="1" applyFill="1"/>
    <xf numFmtId="0" fontId="3" fillId="7" borderId="0" xfId="0" applyFont="1" applyFill="1"/>
    <xf numFmtId="0" fontId="3" fillId="5" borderId="0" xfId="0" applyFont="1" applyFill="1"/>
    <xf numFmtId="0" fontId="5" fillId="6" borderId="1" xfId="0" applyFont="1" applyFill="1" applyBorder="1"/>
    <xf numFmtId="0" fontId="5" fillId="2" borderId="1" xfId="0" applyFont="1" applyFill="1" applyBorder="1"/>
    <xf numFmtId="0" fontId="5" fillId="10" borderId="1" xfId="0" applyFont="1" applyFill="1" applyBorder="1"/>
    <xf numFmtId="0" fontId="5" fillId="3" borderId="1" xfId="0" applyFont="1" applyFill="1" applyBorder="1"/>
    <xf numFmtId="0" fontId="5" fillId="4" borderId="1" xfId="0" applyFont="1" applyFill="1" applyBorder="1"/>
    <xf numFmtId="0" fontId="5" fillId="5" borderId="1" xfId="0" applyFont="1" applyFill="1" applyBorder="1"/>
    <xf numFmtId="0" fontId="5" fillId="8" borderId="1" xfId="0" applyFont="1" applyFill="1" applyBorder="1"/>
    <xf numFmtId="0" fontId="5" fillId="9" borderId="1" xfId="0" applyFont="1" applyFill="1" applyBorder="1"/>
    <xf numFmtId="0" fontId="5" fillId="11" borderId="1" xfId="0" applyFont="1" applyFill="1" applyBorder="1"/>
    <xf numFmtId="0" fontId="5" fillId="0" borderId="1" xfId="0" applyFont="1" applyBorder="1"/>
    <xf numFmtId="0" fontId="3" fillId="0" borderId="1" xfId="0" applyFont="1" applyBorder="1"/>
    <xf numFmtId="0" fontId="5" fillId="0" borderId="0" xfId="0" applyFont="1"/>
    <xf numFmtId="0" fontId="0" fillId="0" borderId="1" xfId="0" applyBorder="1"/>
    <xf numFmtId="0" fontId="1" fillId="0" borderId="0" xfId="0" applyFont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C9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'Morpholino injections'!$K$37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'Morpholino injections'!$L$36:$S$36</c:f>
              <c:strCache>
                <c:ptCount val="8"/>
                <c:pt idx="0">
                  <c:v>Ctrl uninjected</c:v>
                </c:pt>
                <c:pt idx="1">
                  <c:v>rbm8a MO (1:500)</c:v>
                </c:pt>
                <c:pt idx="2">
                  <c:v>rbm8a MO (1:500) + wnt11 MO (1:10)</c:v>
                </c:pt>
                <c:pt idx="3">
                  <c:v>rbm8a MO (1:500) + fzd7a MO (1:8)</c:v>
                </c:pt>
                <c:pt idx="4">
                  <c:v>rbm8a MO (1:500) + vangl2 MO (1:6)</c:v>
                </c:pt>
                <c:pt idx="5">
                  <c:v>rbm8a MO (1:250)</c:v>
                </c:pt>
                <c:pt idx="6">
                  <c:v>wnt5b MO (1:75)</c:v>
                </c:pt>
                <c:pt idx="7">
                  <c:v>rbm8a MO (1:500) + wnt5b MO (1:75)</c:v>
                </c:pt>
              </c:strCache>
            </c:strRef>
          </c:cat>
          <c:val>
            <c:numRef>
              <c:f>'Morpholino injections'!$L$37:$S$37</c:f>
              <c:numCache>
                <c:formatCode>General</c:formatCode>
                <c:ptCount val="8"/>
                <c:pt idx="0">
                  <c:v>2.053880859448888</c:v>
                </c:pt>
                <c:pt idx="1">
                  <c:v>2.6137696716329426</c:v>
                </c:pt>
                <c:pt idx="2">
                  <c:v>80.586897179253867</c:v>
                </c:pt>
                <c:pt idx="3">
                  <c:v>81.544871725009813</c:v>
                </c:pt>
                <c:pt idx="4">
                  <c:v>69.633088392190331</c:v>
                </c:pt>
                <c:pt idx="5">
                  <c:v>3.8302277432712213</c:v>
                </c:pt>
                <c:pt idx="6">
                  <c:v>6.8595495564588278</c:v>
                </c:pt>
                <c:pt idx="7">
                  <c:v>5.6282013396375099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27-DA42-AC21-3F57DEA472BF}"/>
            </c:ext>
          </c:extLst>
        </c:ser>
        <c:ser>
          <c:idx val="1"/>
          <c:order val="1"/>
          <c:tx>
            <c:strRef>
              <c:f>'Morpholino injections'!$K$38</c:f>
              <c:strCache>
                <c:ptCount val="1"/>
                <c:pt idx="0">
                  <c:v>Moderate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'Morpholino injections'!$L$36:$S$36</c:f>
              <c:strCache>
                <c:ptCount val="8"/>
                <c:pt idx="0">
                  <c:v>Ctrl uninjected</c:v>
                </c:pt>
                <c:pt idx="1">
                  <c:v>rbm8a MO (1:500)</c:v>
                </c:pt>
                <c:pt idx="2">
                  <c:v>rbm8a MO (1:500) + wnt11 MO (1:10)</c:v>
                </c:pt>
                <c:pt idx="3">
                  <c:v>rbm8a MO (1:500) + fzd7a MO (1:8)</c:v>
                </c:pt>
                <c:pt idx="4">
                  <c:v>rbm8a MO (1:500) + vangl2 MO (1:6)</c:v>
                </c:pt>
                <c:pt idx="5">
                  <c:v>rbm8a MO (1:250)</c:v>
                </c:pt>
                <c:pt idx="6">
                  <c:v>wnt5b MO (1:75)</c:v>
                </c:pt>
                <c:pt idx="7">
                  <c:v>rbm8a MO (1:500) + wnt5b MO (1:75)</c:v>
                </c:pt>
              </c:strCache>
            </c:strRef>
          </c:cat>
          <c:val>
            <c:numRef>
              <c:f>'Morpholino injections'!$L$38:$S$38</c:f>
              <c:numCache>
                <c:formatCode>General</c:formatCode>
                <c:ptCount val="8"/>
                <c:pt idx="0">
                  <c:v>3.342153655355272</c:v>
                </c:pt>
                <c:pt idx="1">
                  <c:v>4.861720401932752</c:v>
                </c:pt>
                <c:pt idx="2">
                  <c:v>10.696592862197955</c:v>
                </c:pt>
                <c:pt idx="3">
                  <c:v>12.289089065020271</c:v>
                </c:pt>
                <c:pt idx="4">
                  <c:v>20.479568974714606</c:v>
                </c:pt>
                <c:pt idx="5">
                  <c:v>53.209109730848866</c:v>
                </c:pt>
                <c:pt idx="6">
                  <c:v>19.187948973592047</c:v>
                </c:pt>
                <c:pt idx="7">
                  <c:v>32.982417257683217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27-DA42-AC21-3F57DEA472BF}"/>
            </c:ext>
          </c:extLst>
        </c:ser>
        <c:ser>
          <c:idx val="2"/>
          <c:order val="2"/>
          <c:tx>
            <c:strRef>
              <c:f>'Morpholino injections'!$K$39</c:f>
              <c:strCache>
                <c:ptCount val="1"/>
                <c:pt idx="0">
                  <c:v>Non phenotype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'Morpholino injections'!$L$36:$S$36</c:f>
              <c:strCache>
                <c:ptCount val="8"/>
                <c:pt idx="0">
                  <c:v>Ctrl uninjected</c:v>
                </c:pt>
                <c:pt idx="1">
                  <c:v>rbm8a MO (1:500)</c:v>
                </c:pt>
                <c:pt idx="2">
                  <c:v>rbm8a MO (1:500) + wnt11 MO (1:10)</c:v>
                </c:pt>
                <c:pt idx="3">
                  <c:v>rbm8a MO (1:500) + fzd7a MO (1:8)</c:v>
                </c:pt>
                <c:pt idx="4">
                  <c:v>rbm8a MO (1:500) + vangl2 MO (1:6)</c:v>
                </c:pt>
                <c:pt idx="5">
                  <c:v>rbm8a MO (1:250)</c:v>
                </c:pt>
                <c:pt idx="6">
                  <c:v>wnt5b MO (1:75)</c:v>
                </c:pt>
                <c:pt idx="7">
                  <c:v>rbm8a MO (1:500) + wnt5b MO (1:75)</c:v>
                </c:pt>
              </c:strCache>
            </c:strRef>
          </c:cat>
          <c:val>
            <c:numRef>
              <c:f>'Morpholino injections'!$L$39:$S$39</c:f>
              <c:numCache>
                <c:formatCode>General</c:formatCode>
                <c:ptCount val="8"/>
                <c:pt idx="0">
                  <c:v>94.603965485195829</c:v>
                </c:pt>
                <c:pt idx="1">
                  <c:v>92.524509926434305</c:v>
                </c:pt>
                <c:pt idx="2">
                  <c:v>8.7165099585481745</c:v>
                </c:pt>
                <c:pt idx="3">
                  <c:v>6.1660392099699202</c:v>
                </c:pt>
                <c:pt idx="4">
                  <c:v>9.8873426330950593</c:v>
                </c:pt>
                <c:pt idx="5">
                  <c:v>42.960662525879918</c:v>
                </c:pt>
                <c:pt idx="6">
                  <c:v>73.952501469949127</c:v>
                </c:pt>
                <c:pt idx="7">
                  <c:v>61.38938140267927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27-DA42-AC21-3F57DEA47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594412528"/>
        <c:axId val="1550513968"/>
      </c:barChart>
      <c:catAx>
        <c:axId val="159441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513968"/>
        <c:crossesAt val="0"/>
        <c:auto val="1"/>
        <c:lblAlgn val="ctr"/>
        <c:lblOffset val="100"/>
        <c:noMultiLvlLbl val="0"/>
      </c:catAx>
      <c:valAx>
        <c:axId val="155051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Phenotype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412528"/>
        <c:crosses val="autoZero"/>
        <c:crossBetween val="between"/>
        <c:majorUnit val="0.25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502557</xdr:colOff>
      <xdr:row>52</xdr:row>
      <xdr:rowOff>3024</xdr:rowOff>
    </xdr:from>
    <xdr:to>
      <xdr:col>15</xdr:col>
      <xdr:colOff>194129</xdr:colOff>
      <xdr:row>73</xdr:row>
      <xdr:rowOff>41124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255308-4A37-B048-83C9-BA6BF8A7A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B55DB-5316-3841-BBBD-139CB5F90E81}">
  <dimension ref="A1:S44"/>
  <sheetViews>
    <sheetView zoomScale="70" zoomScaleNormal="70" workbookViewId="0">
      <selection activeCell="O24" sqref="O24"/>
    </sheetView>
  </sheetViews>
  <sheetFormatPr defaultColWidth="10.6640625" defaultRowHeight="15.5" x14ac:dyDescent="0.35"/>
  <cols>
    <col min="1" max="1" width="16.5" style="1" bestFit="1" customWidth="1"/>
    <col min="2" max="2" width="21.1640625" style="1" bestFit="1" customWidth="1"/>
    <col min="3" max="3" width="15.33203125" style="1" bestFit="1" customWidth="1"/>
    <col min="4" max="5" width="32" style="1" bestFit="1" customWidth="1"/>
    <col min="6" max="10" width="32" style="1" customWidth="1"/>
    <col min="11" max="11" width="9" style="1" bestFit="1" customWidth="1"/>
    <col min="12" max="12" width="15.9140625" style="1" bestFit="1" customWidth="1"/>
    <col min="13" max="13" width="20" style="1" bestFit="1" customWidth="1"/>
    <col min="14" max="14" width="40.08203125" style="1" bestFit="1" customWidth="1"/>
    <col min="15" max="15" width="38.08203125" style="1" bestFit="1" customWidth="1"/>
    <col min="16" max="16" width="39.33203125" style="1" bestFit="1" customWidth="1"/>
    <col min="17" max="17" width="20" style="1" bestFit="1" customWidth="1"/>
    <col min="18" max="18" width="18.1640625" style="1" bestFit="1" customWidth="1"/>
    <col min="19" max="19" width="40.1640625" style="1" bestFit="1" customWidth="1"/>
    <col min="20" max="16384" width="10.6640625" style="1"/>
  </cols>
  <sheetData>
    <row r="1" spans="1:19" x14ac:dyDescent="0.35">
      <c r="A1" s="1" t="s">
        <v>32</v>
      </c>
      <c r="B1" s="2" t="s">
        <v>0</v>
      </c>
      <c r="C1" s="3" t="s">
        <v>17</v>
      </c>
      <c r="D1" s="4" t="s">
        <v>18</v>
      </c>
      <c r="E1" s="5" t="s">
        <v>19</v>
      </c>
      <c r="G1" s="6" t="s">
        <v>20</v>
      </c>
      <c r="H1" s="7" t="s">
        <v>21</v>
      </c>
      <c r="I1" s="8" t="s">
        <v>22</v>
      </c>
      <c r="K1" s="1" t="s">
        <v>12</v>
      </c>
      <c r="L1" s="2" t="s">
        <v>0</v>
      </c>
      <c r="M1" s="3" t="s">
        <v>23</v>
      </c>
      <c r="N1" s="4" t="s">
        <v>18</v>
      </c>
      <c r="O1" s="5" t="s">
        <v>19</v>
      </c>
      <c r="Q1" s="6" t="s">
        <v>20</v>
      </c>
      <c r="R1" s="7" t="s">
        <v>21</v>
      </c>
      <c r="S1" s="8" t="s">
        <v>22</v>
      </c>
    </row>
    <row r="2" spans="1:19" x14ac:dyDescent="0.35">
      <c r="A2" s="1" t="s">
        <v>1</v>
      </c>
      <c r="B2" s="25">
        <v>3</v>
      </c>
      <c r="C2" s="1">
        <v>2</v>
      </c>
      <c r="D2" s="1">
        <v>45</v>
      </c>
      <c r="E2" s="1">
        <v>40</v>
      </c>
      <c r="G2" s="1">
        <v>3</v>
      </c>
      <c r="H2" s="1">
        <v>3</v>
      </c>
      <c r="I2" s="1">
        <v>5</v>
      </c>
      <c r="L2" s="25">
        <f>(B2/$B$5)*100</f>
        <v>2.2900763358778624</v>
      </c>
      <c r="M2" s="1">
        <f>(C2/$C$5)*100</f>
        <v>3.0769230769230771</v>
      </c>
      <c r="N2" s="1">
        <f>(D2/$D$5)*100</f>
        <v>75</v>
      </c>
      <c r="O2" s="1">
        <f>(E2/$E$5)*100</f>
        <v>68.965517241379317</v>
      </c>
      <c r="Q2" s="1">
        <f t="shared" ref="Q2:Q4" si="0">(G2/$G$5)*100</f>
        <v>4.7619047619047619</v>
      </c>
      <c r="R2" s="1">
        <f>(H2/$H$5)*100</f>
        <v>4.4117647058823533</v>
      </c>
      <c r="S2" s="1">
        <f>(I2/$I$5)*100</f>
        <v>7.8125</v>
      </c>
    </row>
    <row r="3" spans="1:19" x14ac:dyDescent="0.35">
      <c r="A3" s="1" t="s">
        <v>2</v>
      </c>
      <c r="B3" s="25">
        <v>5</v>
      </c>
      <c r="C3" s="1">
        <v>3</v>
      </c>
      <c r="D3" s="1">
        <v>10</v>
      </c>
      <c r="E3" s="1">
        <v>15</v>
      </c>
      <c r="G3" s="1">
        <v>36</v>
      </c>
      <c r="H3" s="1">
        <v>9</v>
      </c>
      <c r="I3" s="1">
        <v>29</v>
      </c>
      <c r="L3" s="25">
        <f>(B3/$B$5)*100</f>
        <v>3.8167938931297711</v>
      </c>
      <c r="M3" s="1">
        <f>(C3/$C$5)*100</f>
        <v>4.6153846153846159</v>
      </c>
      <c r="N3" s="1">
        <f>(D3/$D$5)*100</f>
        <v>16.666666666666664</v>
      </c>
      <c r="O3" s="1">
        <f>(E3/$E$5)*100</f>
        <v>25.862068965517242</v>
      </c>
      <c r="Q3" s="1">
        <f t="shared" si="0"/>
        <v>57.142857142857139</v>
      </c>
      <c r="R3" s="1">
        <f t="shared" ref="R3:R4" si="1">(H3/$H$5)*100</f>
        <v>13.23529411764706</v>
      </c>
      <c r="S3" s="1">
        <f t="shared" ref="S3:S4" si="2">(I3/$I$5)*100</f>
        <v>45.3125</v>
      </c>
    </row>
    <row r="4" spans="1:19" x14ac:dyDescent="0.35">
      <c r="A4" s="1" t="s">
        <v>3</v>
      </c>
      <c r="B4" s="25">
        <f>15+25+30+20+10+23</f>
        <v>123</v>
      </c>
      <c r="C4" s="1">
        <v>60</v>
      </c>
      <c r="D4" s="1">
        <v>5</v>
      </c>
      <c r="E4" s="1">
        <v>3</v>
      </c>
      <c r="G4" s="1">
        <v>24</v>
      </c>
      <c r="H4" s="1">
        <v>56</v>
      </c>
      <c r="I4" s="1">
        <v>30</v>
      </c>
      <c r="L4" s="25">
        <f>(B4/$B$5)*100</f>
        <v>93.893129770992374</v>
      </c>
      <c r="M4" s="1">
        <f>(C4/$C$5)*100</f>
        <v>92.307692307692307</v>
      </c>
      <c r="N4" s="1">
        <f>(D4/$D$5)*100</f>
        <v>8.3333333333333321</v>
      </c>
      <c r="O4" s="1">
        <f>(E4/$E$5)*100</f>
        <v>5.1724137931034484</v>
      </c>
      <c r="Q4" s="1">
        <f t="shared" si="0"/>
        <v>38.095238095238095</v>
      </c>
      <c r="R4" s="1">
        <f t="shared" si="1"/>
        <v>82.35294117647058</v>
      </c>
      <c r="S4" s="1">
        <f t="shared" si="2"/>
        <v>46.875</v>
      </c>
    </row>
    <row r="5" spans="1:19" x14ac:dyDescent="0.35">
      <c r="A5" s="1" t="s">
        <v>40</v>
      </c>
      <c r="B5" s="25">
        <f>SUM(B2:B4)</f>
        <v>131</v>
      </c>
      <c r="C5" s="1">
        <f>SUM(C2:C4)</f>
        <v>65</v>
      </c>
      <c r="D5" s="1">
        <f>SUM(D2:D4)</f>
        <v>60</v>
      </c>
      <c r="E5" s="1">
        <f>SUM(E2:E4)</f>
        <v>58</v>
      </c>
      <c r="G5" s="1">
        <f t="shared" ref="G5:I5" si="3">SUM(G2:G4)</f>
        <v>63</v>
      </c>
      <c r="H5" s="1">
        <f t="shared" si="3"/>
        <v>68</v>
      </c>
      <c r="I5" s="1">
        <f t="shared" si="3"/>
        <v>64</v>
      </c>
    </row>
    <row r="9" spans="1:19" x14ac:dyDescent="0.35">
      <c r="A9" s="1" t="s">
        <v>33</v>
      </c>
      <c r="B9" s="25"/>
      <c r="C9" s="3" t="s">
        <v>23</v>
      </c>
      <c r="D9" s="4" t="s">
        <v>18</v>
      </c>
      <c r="E9" s="5" t="s">
        <v>19</v>
      </c>
      <c r="F9" s="9" t="s">
        <v>24</v>
      </c>
      <c r="G9" s="6" t="s">
        <v>20</v>
      </c>
      <c r="H9" s="7" t="s">
        <v>21</v>
      </c>
      <c r="I9" s="8" t="s">
        <v>22</v>
      </c>
      <c r="L9" s="25"/>
      <c r="M9" s="3" t="s">
        <v>23</v>
      </c>
      <c r="N9" s="4" t="s">
        <v>18</v>
      </c>
      <c r="O9" s="5" t="s">
        <v>19</v>
      </c>
      <c r="P9" s="10" t="s">
        <v>24</v>
      </c>
      <c r="Q9" s="6" t="s">
        <v>20</v>
      </c>
      <c r="R9" s="7" t="s">
        <v>21</v>
      </c>
      <c r="S9" s="8" t="s">
        <v>22</v>
      </c>
    </row>
    <row r="10" spans="1:19" x14ac:dyDescent="0.35">
      <c r="A10" s="1" t="s">
        <v>1</v>
      </c>
      <c r="B10" s="25"/>
      <c r="C10" s="1">
        <v>1</v>
      </c>
      <c r="D10" s="1">
        <f>16+37+35+37</f>
        <v>125</v>
      </c>
      <c r="E10" s="1">
        <f>60+36+8</f>
        <v>104</v>
      </c>
      <c r="F10" s="1">
        <v>12</v>
      </c>
      <c r="G10" s="1">
        <v>2</v>
      </c>
      <c r="H10" s="1">
        <v>5</v>
      </c>
      <c r="I10" s="1">
        <v>5</v>
      </c>
      <c r="L10" s="25"/>
      <c r="M10" s="1">
        <f>(C10/$C$13)*100</f>
        <v>1.0638297872340425</v>
      </c>
      <c r="N10" s="1">
        <f>(D10/$D$13)*100</f>
        <v>79.617834394904463</v>
      </c>
      <c r="O10" s="1">
        <f>(E10/$E$13)*100</f>
        <v>81.25</v>
      </c>
      <c r="P10" s="1">
        <f>(F10/$F$13)*100</f>
        <v>11.650485436893204</v>
      </c>
      <c r="Q10" s="1">
        <f>(G10/$G$13)*100</f>
        <v>2.8985507246376812</v>
      </c>
      <c r="R10" s="1">
        <f>(H10/$H$13)*100</f>
        <v>7.6923076923076925</v>
      </c>
      <c r="S10" s="1">
        <f>(I10/$I$13)*100</f>
        <v>6.9444444444444446</v>
      </c>
    </row>
    <row r="11" spans="1:19" x14ac:dyDescent="0.35">
      <c r="A11" s="1" t="s">
        <v>2</v>
      </c>
      <c r="B11" s="25"/>
      <c r="C11" s="1">
        <v>3</v>
      </c>
      <c r="D11" s="1">
        <v>13</v>
      </c>
      <c r="E11" s="1">
        <v>15</v>
      </c>
      <c r="F11" s="1">
        <v>76</v>
      </c>
      <c r="G11" s="1">
        <v>34</v>
      </c>
      <c r="H11" s="1">
        <v>20</v>
      </c>
      <c r="I11" s="1">
        <v>21</v>
      </c>
      <c r="L11" s="25"/>
      <c r="M11" s="1">
        <f>(C11/$C$13)*100</f>
        <v>3.1914893617021276</v>
      </c>
      <c r="N11" s="1">
        <f>(D11/$D$13)*100</f>
        <v>8.2802547770700627</v>
      </c>
      <c r="O11" s="1">
        <f>(E11/$E$13)*100</f>
        <v>11.71875</v>
      </c>
      <c r="P11" s="1">
        <f>(F11/$F$13)*100</f>
        <v>73.786407766990294</v>
      </c>
      <c r="Q11" s="1">
        <f>(G11/$G$13)*100</f>
        <v>49.275362318840585</v>
      </c>
      <c r="R11" s="1">
        <f t="shared" ref="R11:R12" si="4">(H11/$H$13)*100</f>
        <v>30.76923076923077</v>
      </c>
      <c r="S11" s="1">
        <f t="shared" ref="S11:S12" si="5">(I11/$I$13)*100</f>
        <v>29.166666666666668</v>
      </c>
    </row>
    <row r="12" spans="1:19" x14ac:dyDescent="0.35">
      <c r="A12" s="1" t="s">
        <v>3</v>
      </c>
      <c r="B12" s="25"/>
      <c r="C12" s="1">
        <f>17+33+30+10</f>
        <v>90</v>
      </c>
      <c r="D12" s="1">
        <v>19</v>
      </c>
      <c r="E12" s="1">
        <v>9</v>
      </c>
      <c r="F12" s="1">
        <v>15</v>
      </c>
      <c r="G12" s="1">
        <v>33</v>
      </c>
      <c r="H12" s="1">
        <v>40</v>
      </c>
      <c r="I12" s="1">
        <v>46</v>
      </c>
      <c r="L12" s="25"/>
      <c r="M12" s="1">
        <f>(C12/$C$13)*100</f>
        <v>95.744680851063833</v>
      </c>
      <c r="N12" s="1">
        <f>(D12/$D$13)*100</f>
        <v>12.101910828025478</v>
      </c>
      <c r="O12" s="1">
        <f>(E12/$E$13)*100</f>
        <v>7.03125</v>
      </c>
      <c r="P12" s="1">
        <f>(F12/$F$13)*100</f>
        <v>14.563106796116504</v>
      </c>
      <c r="Q12" s="1">
        <f t="shared" ref="Q12" si="6">(G12/$G$13)*100</f>
        <v>47.826086956521742</v>
      </c>
      <c r="R12" s="1">
        <f t="shared" si="4"/>
        <v>61.53846153846154</v>
      </c>
      <c r="S12" s="1">
        <f t="shared" si="5"/>
        <v>63.888888888888886</v>
      </c>
    </row>
    <row r="13" spans="1:19" x14ac:dyDescent="0.35">
      <c r="A13" s="1" t="s">
        <v>40</v>
      </c>
      <c r="B13" s="25"/>
      <c r="C13" s="1">
        <f t="shared" ref="C13:I13" si="7">SUM(C10:C12)</f>
        <v>94</v>
      </c>
      <c r="D13" s="1">
        <f t="shared" si="7"/>
        <v>157</v>
      </c>
      <c r="E13" s="1">
        <f t="shared" si="7"/>
        <v>128</v>
      </c>
      <c r="F13" s="1">
        <f>SUM(F10:F12)</f>
        <v>103</v>
      </c>
      <c r="G13" s="1">
        <f t="shared" si="7"/>
        <v>69</v>
      </c>
      <c r="H13" s="1">
        <f t="shared" si="7"/>
        <v>65</v>
      </c>
      <c r="I13" s="1">
        <f t="shared" si="7"/>
        <v>72</v>
      </c>
    </row>
    <row r="14" spans="1:19" x14ac:dyDescent="0.35">
      <c r="A14" s="1" t="s">
        <v>34</v>
      </c>
      <c r="B14" s="2" t="s">
        <v>0</v>
      </c>
      <c r="C14" s="3" t="s">
        <v>25</v>
      </c>
      <c r="E14" s="5" t="s">
        <v>19</v>
      </c>
      <c r="F14" s="9" t="s">
        <v>24</v>
      </c>
      <c r="H14" s="7" t="s">
        <v>21</v>
      </c>
      <c r="I14" s="8" t="s">
        <v>22</v>
      </c>
      <c r="L14" s="2" t="s">
        <v>0</v>
      </c>
      <c r="M14" s="3" t="s">
        <v>23</v>
      </c>
      <c r="O14" s="5" t="s">
        <v>19</v>
      </c>
      <c r="P14" s="9" t="s">
        <v>24</v>
      </c>
      <c r="R14" s="7" t="s">
        <v>21</v>
      </c>
      <c r="S14" s="8" t="s">
        <v>22</v>
      </c>
    </row>
    <row r="15" spans="1:19" x14ac:dyDescent="0.35">
      <c r="A15" s="1" t="s">
        <v>1</v>
      </c>
      <c r="B15" s="1">
        <v>5</v>
      </c>
      <c r="C15" s="1">
        <v>2</v>
      </c>
      <c r="E15" s="1">
        <v>104</v>
      </c>
      <c r="F15" s="1">
        <v>60</v>
      </c>
      <c r="H15" s="1">
        <v>5</v>
      </c>
      <c r="I15" s="1">
        <v>2</v>
      </c>
      <c r="L15" s="1">
        <f>(B15/$B$18)*100</f>
        <v>3.8461538461538463</v>
      </c>
      <c r="M15" s="1">
        <f>(C15/$C$18)*100</f>
        <v>3.225806451612903</v>
      </c>
      <c r="O15" s="1">
        <f>(E15/$E$18)*100</f>
        <v>92.035398230088489</v>
      </c>
      <c r="P15" s="1">
        <f>(F15/$F$18)*100</f>
        <v>93.75</v>
      </c>
      <c r="R15" s="1">
        <f>(H15/$H$18)*100</f>
        <v>8.4745762711864394</v>
      </c>
      <c r="S15" s="1">
        <f>(I15/$I$18)*100</f>
        <v>2.1276595744680851</v>
      </c>
    </row>
    <row r="16" spans="1:19" x14ac:dyDescent="0.35">
      <c r="A16" s="1" t="s">
        <v>2</v>
      </c>
      <c r="B16" s="1">
        <v>4</v>
      </c>
      <c r="C16" s="1">
        <v>4</v>
      </c>
      <c r="E16" s="1">
        <v>4</v>
      </c>
      <c r="F16" s="1">
        <v>0</v>
      </c>
      <c r="H16" s="1">
        <v>8</v>
      </c>
      <c r="I16" s="1">
        <v>23</v>
      </c>
      <c r="L16" s="1">
        <f>(B16/$B$18)*100</f>
        <v>3.0769230769230771</v>
      </c>
      <c r="M16" s="1">
        <f t="shared" ref="M16:M17" si="8">(C16/$C$18)*100</f>
        <v>6.4516129032258061</v>
      </c>
      <c r="O16" s="1">
        <f>(E16/$E$18)*100</f>
        <v>3.5398230088495577</v>
      </c>
      <c r="P16" s="1">
        <f>(F16/$F$18)*100</f>
        <v>0</v>
      </c>
      <c r="R16" s="1">
        <f t="shared" ref="R16:R17" si="9">(H16/$H$18)*100</f>
        <v>13.559322033898304</v>
      </c>
      <c r="S16" s="1">
        <f>(I16/$I$18)*100</f>
        <v>24.468085106382979</v>
      </c>
    </row>
    <row r="17" spans="1:19" x14ac:dyDescent="0.35">
      <c r="A17" s="1" t="s">
        <v>3</v>
      </c>
      <c r="B17" s="1">
        <f>30+21+20+18+32</f>
        <v>121</v>
      </c>
      <c r="C17" s="1">
        <v>56</v>
      </c>
      <c r="E17" s="1">
        <v>5</v>
      </c>
      <c r="F17" s="1">
        <v>4</v>
      </c>
      <c r="H17" s="1">
        <v>46</v>
      </c>
      <c r="I17" s="1">
        <v>69</v>
      </c>
      <c r="L17" s="1">
        <f>(B17/$B$18)*100</f>
        <v>93.07692307692308</v>
      </c>
      <c r="M17" s="1">
        <f t="shared" si="8"/>
        <v>90.322580645161281</v>
      </c>
      <c r="O17" s="1">
        <f>(E17/$E$18)*100</f>
        <v>4.4247787610619467</v>
      </c>
      <c r="P17" s="1">
        <f>(F17/$F$18)*100</f>
        <v>6.25</v>
      </c>
      <c r="R17" s="1">
        <f t="shared" si="9"/>
        <v>77.966101694915253</v>
      </c>
      <c r="S17" s="1">
        <f t="shared" ref="S17" si="10">(I17/$I$18)*100</f>
        <v>73.40425531914893</v>
      </c>
    </row>
    <row r="18" spans="1:19" x14ac:dyDescent="0.35">
      <c r="A18" s="1" t="s">
        <v>40</v>
      </c>
      <c r="B18" s="1">
        <f>SUM(B15:B17)</f>
        <v>130</v>
      </c>
      <c r="C18" s="1">
        <f t="shared" ref="C18:I18" si="11">SUM(C15:C17)</f>
        <v>62</v>
      </c>
      <c r="E18" s="1">
        <f t="shared" si="11"/>
        <v>113</v>
      </c>
      <c r="F18" s="1">
        <f>SUM(F15:F17)</f>
        <v>64</v>
      </c>
      <c r="H18" s="1">
        <f t="shared" si="11"/>
        <v>59</v>
      </c>
      <c r="I18" s="1">
        <f t="shared" si="11"/>
        <v>94</v>
      </c>
    </row>
    <row r="19" spans="1:19" x14ac:dyDescent="0.35">
      <c r="A19" s="1" t="s">
        <v>35</v>
      </c>
      <c r="B19" s="2" t="s">
        <v>0</v>
      </c>
      <c r="C19" s="3" t="s">
        <v>23</v>
      </c>
      <c r="F19" s="9" t="s">
        <v>24</v>
      </c>
      <c r="L19" s="2" t="s">
        <v>0</v>
      </c>
      <c r="M19" s="3" t="s">
        <v>23</v>
      </c>
      <c r="P19" s="9" t="s">
        <v>24</v>
      </c>
    </row>
    <row r="20" spans="1:19" x14ac:dyDescent="0.35">
      <c r="A20" s="1" t="s">
        <v>1</v>
      </c>
      <c r="B20" s="1">
        <v>1</v>
      </c>
      <c r="C20" s="1">
        <v>2</v>
      </c>
      <c r="F20" s="1">
        <v>41</v>
      </c>
      <c r="L20" s="1">
        <f>(B20/$B$23)*100</f>
        <v>0.98039215686274506</v>
      </c>
      <c r="M20" s="1">
        <f>(C20/$C$23)*100</f>
        <v>2.8985507246376812</v>
      </c>
      <c r="P20" s="1">
        <f>(F20/$F$23)*100</f>
        <v>78.84615384615384</v>
      </c>
    </row>
    <row r="21" spans="1:19" x14ac:dyDescent="0.35">
      <c r="A21" s="1" t="s">
        <v>2</v>
      </c>
      <c r="B21" s="1">
        <v>1</v>
      </c>
      <c r="C21" s="1">
        <v>5</v>
      </c>
      <c r="F21" s="1">
        <v>2</v>
      </c>
      <c r="L21" s="1">
        <f>(B21/$B$23)*100</f>
        <v>0.98039215686274506</v>
      </c>
      <c r="M21" s="1">
        <f t="shared" ref="M21" si="12">(C21/$C$23)*100</f>
        <v>7.2463768115942031</v>
      </c>
      <c r="P21" s="1">
        <f>(F21/$F$23)*100</f>
        <v>3.8461538461538463</v>
      </c>
    </row>
    <row r="22" spans="1:19" x14ac:dyDescent="0.35">
      <c r="A22" s="1" t="s">
        <v>3</v>
      </c>
      <c r="B22" s="1">
        <v>100</v>
      </c>
      <c r="C22" s="1">
        <v>62</v>
      </c>
      <c r="F22" s="1">
        <v>9</v>
      </c>
      <c r="L22" s="1">
        <f>(B22/$B$23)*100</f>
        <v>98.039215686274503</v>
      </c>
      <c r="M22" s="1">
        <f>(C22/$C$23)*100</f>
        <v>89.85507246376811</v>
      </c>
      <c r="P22" s="1">
        <f>(F22/$F$23)*100</f>
        <v>17.307692307692307</v>
      </c>
    </row>
    <row r="23" spans="1:19" x14ac:dyDescent="0.35">
      <c r="A23" s="1" t="s">
        <v>40</v>
      </c>
      <c r="B23" s="1">
        <f>SUM(B20:B22)</f>
        <v>102</v>
      </c>
      <c r="C23" s="1">
        <f t="shared" ref="C23" si="13">SUM(C20:C22)</f>
        <v>69</v>
      </c>
      <c r="F23" s="1">
        <f>SUM(F20:F22)</f>
        <v>52</v>
      </c>
    </row>
    <row r="27" spans="1:19" x14ac:dyDescent="0.35">
      <c r="A27" s="1" t="s">
        <v>36</v>
      </c>
      <c r="B27" s="2" t="s">
        <v>0</v>
      </c>
      <c r="C27" s="3" t="s">
        <v>23</v>
      </c>
      <c r="D27" s="4" t="s">
        <v>18</v>
      </c>
      <c r="E27" s="5" t="s">
        <v>19</v>
      </c>
      <c r="F27" s="9" t="s">
        <v>24</v>
      </c>
      <c r="L27" s="2" t="s">
        <v>0</v>
      </c>
      <c r="M27" s="3" t="s">
        <v>23</v>
      </c>
      <c r="N27" s="4" t="s">
        <v>18</v>
      </c>
      <c r="O27" s="5" t="s">
        <v>19</v>
      </c>
      <c r="P27" s="9" t="s">
        <v>24</v>
      </c>
    </row>
    <row r="28" spans="1:19" x14ac:dyDescent="0.35">
      <c r="A28" s="1" t="s">
        <v>1</v>
      </c>
      <c r="B28" s="1">
        <v>1</v>
      </c>
      <c r="C28" s="1">
        <v>3</v>
      </c>
      <c r="D28" s="1">
        <f>33+39+5+45</f>
        <v>122</v>
      </c>
      <c r="E28" s="1">
        <v>94</v>
      </c>
      <c r="F28" s="1">
        <v>66</v>
      </c>
      <c r="L28" s="1">
        <f>(B28/$B$31)*100</f>
        <v>1.098901098901099</v>
      </c>
      <c r="M28" s="1">
        <f>(C28/$C$31)*100</f>
        <v>2.8037383177570092</v>
      </c>
      <c r="N28" s="1">
        <f>(D28/$D$31)*100</f>
        <v>87.142857142857139</v>
      </c>
      <c r="O28" s="1">
        <f>(E28/$E$31)*100</f>
        <v>83.928571428571431</v>
      </c>
      <c r="P28" s="1">
        <f>(F28/$F$31)*100</f>
        <v>94.285714285714278</v>
      </c>
    </row>
    <row r="29" spans="1:19" x14ac:dyDescent="0.35">
      <c r="A29" s="1" t="s">
        <v>2</v>
      </c>
      <c r="B29" s="1">
        <v>5</v>
      </c>
      <c r="C29" s="1">
        <v>3</v>
      </c>
      <c r="D29" s="1">
        <f>10</f>
        <v>10</v>
      </c>
      <c r="E29" s="1">
        <v>9</v>
      </c>
      <c r="F29" s="1">
        <v>3</v>
      </c>
      <c r="L29" s="1">
        <f>(B29/$B$31)*100</f>
        <v>5.4945054945054945</v>
      </c>
      <c r="M29" s="1">
        <f>(C29/$C$31)*100</f>
        <v>2.8037383177570092</v>
      </c>
      <c r="N29" s="1">
        <f>(D29/$D$31)*100</f>
        <v>7.1428571428571423</v>
      </c>
      <c r="O29" s="1">
        <f>(E29/$E$31)*100</f>
        <v>8.0357142857142865</v>
      </c>
      <c r="P29" s="1">
        <f>(F29/$F$31)*100</f>
        <v>4.2857142857142856</v>
      </c>
    </row>
    <row r="30" spans="1:19" x14ac:dyDescent="0.35">
      <c r="A30" s="1" t="s">
        <v>3</v>
      </c>
      <c r="B30" s="1">
        <v>85</v>
      </c>
      <c r="C30" s="1">
        <v>101</v>
      </c>
      <c r="D30" s="1">
        <v>8</v>
      </c>
      <c r="E30" s="1">
        <v>9</v>
      </c>
      <c r="F30" s="1">
        <v>1</v>
      </c>
      <c r="L30" s="1">
        <f>(B30/$B$31)*100</f>
        <v>93.406593406593402</v>
      </c>
      <c r="M30" s="1">
        <f>(C30/$C$31)*100</f>
        <v>94.392523364485982</v>
      </c>
      <c r="N30" s="1">
        <f>(D30/$D$31)*100</f>
        <v>5.7142857142857144</v>
      </c>
      <c r="O30" s="1">
        <f>(E30/$E$31)*100</f>
        <v>8.0357142857142865</v>
      </c>
      <c r="P30" s="1">
        <f>(F30/$F$31)*100</f>
        <v>1.4285714285714286</v>
      </c>
    </row>
    <row r="31" spans="1:19" x14ac:dyDescent="0.35">
      <c r="A31" s="1" t="s">
        <v>40</v>
      </c>
      <c r="B31" s="1">
        <f>SUM(B28:B30)</f>
        <v>91</v>
      </c>
      <c r="C31" s="1">
        <f t="shared" ref="C31:E31" si="14">SUM(C28:C30)</f>
        <v>107</v>
      </c>
      <c r="D31" s="1">
        <f t="shared" si="14"/>
        <v>140</v>
      </c>
      <c r="E31" s="1">
        <f t="shared" si="14"/>
        <v>112</v>
      </c>
      <c r="F31" s="1">
        <f>SUM(F28:F30)</f>
        <v>70</v>
      </c>
    </row>
    <row r="36" spans="11:19" ht="18.5" x14ac:dyDescent="0.45">
      <c r="K36" s="11" t="s">
        <v>4</v>
      </c>
      <c r="L36" s="12" t="s">
        <v>0</v>
      </c>
      <c r="M36" s="13" t="s">
        <v>26</v>
      </c>
      <c r="N36" s="14" t="s">
        <v>27</v>
      </c>
      <c r="O36" s="15" t="s">
        <v>28</v>
      </c>
      <c r="P36" s="16" t="s">
        <v>29</v>
      </c>
      <c r="Q36" s="17" t="s">
        <v>30</v>
      </c>
      <c r="R36" s="18" t="s">
        <v>5</v>
      </c>
      <c r="S36" s="19" t="s">
        <v>31</v>
      </c>
    </row>
    <row r="37" spans="11:19" ht="18.5" x14ac:dyDescent="0.45">
      <c r="K37" s="20" t="s">
        <v>1</v>
      </c>
      <c r="L37" s="21">
        <f>AVERAGE(L2,L10,L15,L20,L28)</f>
        <v>2.053880859448888</v>
      </c>
      <c r="M37" s="21">
        <f>AVERAGE(M2,M10,M15,M20,M28)</f>
        <v>2.6137696716329426</v>
      </c>
      <c r="N37" s="21">
        <f t="shared" ref="L37:P39" si="15">AVERAGE(N2,N10,N15,N20,N28)</f>
        <v>80.586897179253867</v>
      </c>
      <c r="O37" s="21">
        <f t="shared" si="15"/>
        <v>81.544871725009813</v>
      </c>
      <c r="P37" s="21">
        <f>AVERAGE(P10,P15,P20,P28)</f>
        <v>69.633088392190331</v>
      </c>
      <c r="Q37" s="21">
        <f t="shared" ref="Q37:S37" si="16">AVERAGE(Q2,Q10,Q15,Q20,Q28)</f>
        <v>3.8302277432712213</v>
      </c>
      <c r="R37" s="21">
        <f t="shared" si="16"/>
        <v>6.8595495564588278</v>
      </c>
      <c r="S37" s="21">
        <f t="shared" si="16"/>
        <v>5.6282013396375099</v>
      </c>
    </row>
    <row r="38" spans="11:19" ht="18.5" x14ac:dyDescent="0.45">
      <c r="K38" s="20" t="s">
        <v>2</v>
      </c>
      <c r="L38" s="21">
        <f t="shared" si="15"/>
        <v>3.342153655355272</v>
      </c>
      <c r="M38" s="21">
        <f t="shared" si="15"/>
        <v>4.861720401932752</v>
      </c>
      <c r="N38" s="21">
        <f t="shared" si="15"/>
        <v>10.696592862197955</v>
      </c>
      <c r="O38" s="21">
        <f t="shared" si="15"/>
        <v>12.289089065020271</v>
      </c>
      <c r="P38" s="21">
        <f t="shared" si="15"/>
        <v>20.479568974714606</v>
      </c>
      <c r="Q38" s="21">
        <f t="shared" ref="Q38:S38" si="17">AVERAGE(Q3,Q11,Q16,Q21,Q29)</f>
        <v>53.209109730848866</v>
      </c>
      <c r="R38" s="21">
        <f t="shared" si="17"/>
        <v>19.187948973592047</v>
      </c>
      <c r="S38" s="21">
        <f t="shared" si="17"/>
        <v>32.982417257683217</v>
      </c>
    </row>
    <row r="39" spans="11:19" ht="18.5" x14ac:dyDescent="0.45">
      <c r="K39" s="20" t="s">
        <v>3</v>
      </c>
      <c r="L39" s="21">
        <f t="shared" si="15"/>
        <v>94.603965485195829</v>
      </c>
      <c r="M39" s="21">
        <f t="shared" si="15"/>
        <v>92.524509926434305</v>
      </c>
      <c r="N39" s="21">
        <f t="shared" si="15"/>
        <v>8.7165099585481745</v>
      </c>
      <c r="O39" s="21">
        <f t="shared" si="15"/>
        <v>6.1660392099699202</v>
      </c>
      <c r="P39" s="21">
        <f t="shared" si="15"/>
        <v>9.8873426330950593</v>
      </c>
      <c r="Q39" s="21">
        <f t="shared" ref="Q39:S39" si="18">AVERAGE(Q4,Q12,Q17,Q22,Q30)</f>
        <v>42.960662525879918</v>
      </c>
      <c r="R39" s="21">
        <f t="shared" si="18"/>
        <v>73.952501469949127</v>
      </c>
      <c r="S39" s="21">
        <f t="shared" si="18"/>
        <v>61.38938140267927</v>
      </c>
    </row>
    <row r="40" spans="11:19" ht="18.5" x14ac:dyDescent="0.45">
      <c r="K40" s="22" t="s">
        <v>14</v>
      </c>
      <c r="L40" s="1">
        <f>SUM(L37:L39)</f>
        <v>99.999999999999986</v>
      </c>
      <c r="M40" s="1">
        <f t="shared" ref="M40:S40" si="19">SUM(M37:M39)</f>
        <v>100</v>
      </c>
      <c r="N40" s="1">
        <f t="shared" si="19"/>
        <v>100</v>
      </c>
      <c r="O40" s="1">
        <f t="shared" si="19"/>
        <v>100.00000000000001</v>
      </c>
      <c r="P40" s="1">
        <f>SUM(P37:P39)</f>
        <v>100</v>
      </c>
      <c r="Q40" s="1">
        <f t="shared" si="19"/>
        <v>100</v>
      </c>
      <c r="R40" s="1">
        <f t="shared" si="19"/>
        <v>100</v>
      </c>
      <c r="S40" s="1">
        <f t="shared" si="19"/>
        <v>100</v>
      </c>
    </row>
    <row r="42" spans="11:19" ht="18.5" x14ac:dyDescent="0.45">
      <c r="K42" s="22" t="s">
        <v>13</v>
      </c>
      <c r="L42" s="1">
        <f>_xlfn.STDEV.P(L2,L10,L15,L20,L28)</f>
        <v>1.1545989671303427</v>
      </c>
      <c r="M42" s="1">
        <f t="shared" ref="M42:S42" si="20">_xlfn.STDEV.P(M2,M10,M15,M20,M28)</f>
        <v>0.78849249543559585</v>
      </c>
      <c r="N42" s="1">
        <f t="shared" si="20"/>
        <v>5.004435160133287</v>
      </c>
      <c r="O42" s="1">
        <f>_xlfn.STDEV.P(O2,O10,O15,O20,O28)</f>
        <v>8.2773830283121743</v>
      </c>
      <c r="P42" s="1">
        <f t="shared" si="20"/>
        <v>34.044971029050664</v>
      </c>
      <c r="Q42" s="1">
        <f t="shared" si="20"/>
        <v>0.93167701863354113</v>
      </c>
      <c r="R42" s="1">
        <f t="shared" si="20"/>
        <v>1.7600613698408414</v>
      </c>
      <c r="S42" s="1">
        <f t="shared" si="20"/>
        <v>2.5004965639054335</v>
      </c>
    </row>
    <row r="43" spans="11:19" x14ac:dyDescent="0.35">
      <c r="L43" s="1">
        <f>_xlfn.STDEV.P(L3,L11,L16,L21,L29)</f>
        <v>1.6206608551995942</v>
      </c>
      <c r="M43" s="1">
        <f t="shared" ref="M43:S43" si="21">_xlfn.STDEV.P(M3,M11,M16,M21,M29)</f>
        <v>1.7492848632558278</v>
      </c>
      <c r="N43" s="1">
        <f t="shared" si="21"/>
        <v>4.2469404098857595</v>
      </c>
      <c r="O43" s="1">
        <f t="shared" si="21"/>
        <v>8.3545185912068014</v>
      </c>
      <c r="P43" s="1">
        <f t="shared" si="21"/>
        <v>30.8218398053363</v>
      </c>
      <c r="Q43" s="1">
        <f t="shared" si="21"/>
        <v>3.9337474120082767</v>
      </c>
      <c r="R43" s="1">
        <f t="shared" si="21"/>
        <v>8.1902712427661033</v>
      </c>
      <c r="S43" s="1">
        <f t="shared" si="21"/>
        <v>8.9272008488641994</v>
      </c>
    </row>
    <row r="44" spans="11:19" x14ac:dyDescent="0.35">
      <c r="L44" s="1">
        <f>_xlfn.STDEV.P(L4,L12,L17,L22,L30)</f>
        <v>2.0044818387726999</v>
      </c>
      <c r="M44" s="1">
        <f t="shared" ref="M44:S44" si="22">_xlfn.STDEV.P(M4,M12,M17,M22,M30)</f>
        <v>2.2750988459924661</v>
      </c>
      <c r="N44" s="1">
        <f t="shared" si="22"/>
        <v>2.6217750848109258</v>
      </c>
      <c r="O44" s="1">
        <f t="shared" si="22"/>
        <v>1.4373199035025599</v>
      </c>
      <c r="P44" s="1">
        <f t="shared" si="22"/>
        <v>6.3581725268055624</v>
      </c>
      <c r="Q44" s="1">
        <f t="shared" si="22"/>
        <v>4.8654244306417898</v>
      </c>
      <c r="R44" s="1">
        <f t="shared" si="22"/>
        <v>8.9588831418751091</v>
      </c>
      <c r="S44" s="1">
        <f t="shared" si="22"/>
        <v>10.973786955053768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C5C22-13FB-F649-9C1B-BC88E89741EC}">
  <dimension ref="A1:G37"/>
  <sheetViews>
    <sheetView tabSelected="1" workbookViewId="0">
      <selection activeCell="D6" sqref="D6"/>
    </sheetView>
  </sheetViews>
  <sheetFormatPr defaultColWidth="10.6640625" defaultRowHeight="15.5" x14ac:dyDescent="0.35"/>
  <cols>
    <col min="1" max="1" width="14.5" bestFit="1" customWidth="1"/>
    <col min="2" max="2" width="10.83203125"/>
    <col min="3" max="4" width="15.33203125" bestFit="1" customWidth="1"/>
    <col min="5" max="5" width="15.1640625" bestFit="1" customWidth="1"/>
    <col min="6" max="7" width="32" bestFit="1" customWidth="1"/>
  </cols>
  <sheetData>
    <row r="1" spans="1:7" x14ac:dyDescent="0.35">
      <c r="B1" s="23" t="s">
        <v>9</v>
      </c>
      <c r="C1" s="23" t="s">
        <v>37</v>
      </c>
      <c r="D1" s="23" t="s">
        <v>15</v>
      </c>
      <c r="E1" s="23" t="s">
        <v>38</v>
      </c>
      <c r="F1" s="23" t="s">
        <v>39</v>
      </c>
      <c r="G1" s="23" t="s">
        <v>16</v>
      </c>
    </row>
    <row r="2" spans="1:7" x14ac:dyDescent="0.35">
      <c r="A2" t="s">
        <v>6</v>
      </c>
      <c r="B2" s="23">
        <v>68</v>
      </c>
      <c r="C2" s="23">
        <v>68</v>
      </c>
      <c r="D2" s="23">
        <v>27</v>
      </c>
      <c r="E2" s="23">
        <v>32</v>
      </c>
      <c r="F2" s="23">
        <v>58</v>
      </c>
      <c r="G2" s="23">
        <v>38</v>
      </c>
    </row>
    <row r="3" spans="1:7" x14ac:dyDescent="0.35">
      <c r="A3" t="s">
        <v>7</v>
      </c>
      <c r="B3" s="23">
        <v>157</v>
      </c>
      <c r="C3" s="23">
        <v>92</v>
      </c>
      <c r="D3" s="23">
        <v>69</v>
      </c>
      <c r="E3" s="23">
        <v>117</v>
      </c>
      <c r="F3" s="23">
        <v>118</v>
      </c>
      <c r="G3" s="23">
        <v>70</v>
      </c>
    </row>
    <row r="4" spans="1:7" x14ac:dyDescent="0.35">
      <c r="A4" t="s">
        <v>8</v>
      </c>
      <c r="B4" s="23">
        <f>B2+B3</f>
        <v>225</v>
      </c>
      <c r="C4" s="23">
        <f t="shared" ref="C4:G4" si="0">C2+C3</f>
        <v>160</v>
      </c>
      <c r="D4" s="23">
        <f t="shared" si="0"/>
        <v>96</v>
      </c>
      <c r="E4" s="23">
        <f t="shared" si="0"/>
        <v>149</v>
      </c>
      <c r="F4" s="23">
        <f t="shared" si="0"/>
        <v>176</v>
      </c>
      <c r="G4" s="23">
        <f t="shared" si="0"/>
        <v>108</v>
      </c>
    </row>
    <row r="5" spans="1:7" x14ac:dyDescent="0.35">
      <c r="A5" t="s">
        <v>10</v>
      </c>
      <c r="B5" s="23">
        <f>(B3/B4)*100</f>
        <v>69.777777777777786</v>
      </c>
      <c r="C5" s="23">
        <f t="shared" ref="C5:G5" si="1">(C3/C4)*100</f>
        <v>57.499999999999993</v>
      </c>
      <c r="D5" s="23">
        <f t="shared" si="1"/>
        <v>71.875</v>
      </c>
      <c r="E5" s="23">
        <f t="shared" si="1"/>
        <v>78.523489932885909</v>
      </c>
      <c r="F5" s="23">
        <f t="shared" si="1"/>
        <v>67.045454545454547</v>
      </c>
      <c r="G5" s="23">
        <f t="shared" si="1"/>
        <v>64.81481481481481</v>
      </c>
    </row>
    <row r="6" spans="1:7" x14ac:dyDescent="0.35">
      <c r="B6" s="23"/>
      <c r="C6" s="23"/>
      <c r="D6" s="23"/>
      <c r="E6" s="23"/>
      <c r="F6" s="23"/>
      <c r="G6" s="23"/>
    </row>
    <row r="7" spans="1:7" x14ac:dyDescent="0.35">
      <c r="A7" t="s">
        <v>6</v>
      </c>
      <c r="B7" s="23">
        <v>43</v>
      </c>
      <c r="C7" s="23">
        <v>46</v>
      </c>
      <c r="D7" s="23"/>
      <c r="E7" s="23">
        <v>55</v>
      </c>
      <c r="F7" s="23">
        <v>123</v>
      </c>
      <c r="G7" s="23">
        <v>47</v>
      </c>
    </row>
    <row r="8" spans="1:7" x14ac:dyDescent="0.35">
      <c r="A8" t="s">
        <v>7</v>
      </c>
      <c r="B8" s="23">
        <v>143</v>
      </c>
      <c r="C8" s="23">
        <v>109</v>
      </c>
      <c r="D8" s="23"/>
      <c r="E8" s="23">
        <v>78</v>
      </c>
      <c r="F8" s="23">
        <v>157</v>
      </c>
      <c r="G8" s="23">
        <v>61</v>
      </c>
    </row>
    <row r="9" spans="1:7" x14ac:dyDescent="0.35">
      <c r="A9" t="s">
        <v>8</v>
      </c>
      <c r="B9" s="23">
        <f>B7+B8</f>
        <v>186</v>
      </c>
      <c r="C9" s="23">
        <f t="shared" ref="C9:G9" si="2">C7+C8</f>
        <v>155</v>
      </c>
      <c r="D9" s="23">
        <f t="shared" si="2"/>
        <v>0</v>
      </c>
      <c r="E9" s="23">
        <f t="shared" si="2"/>
        <v>133</v>
      </c>
      <c r="F9" s="23">
        <f t="shared" si="2"/>
        <v>280</v>
      </c>
      <c r="G9" s="23">
        <f t="shared" si="2"/>
        <v>108</v>
      </c>
    </row>
    <row r="10" spans="1:7" x14ac:dyDescent="0.35">
      <c r="A10" t="s">
        <v>10</v>
      </c>
      <c r="B10" s="23">
        <f>(B8/B9)*100</f>
        <v>76.881720430107521</v>
      </c>
      <c r="C10" s="23">
        <f t="shared" ref="C10:G10" si="3">(C8/C9)*100</f>
        <v>70.322580645161295</v>
      </c>
      <c r="D10" s="23"/>
      <c r="E10" s="23">
        <f t="shared" si="3"/>
        <v>58.646616541353382</v>
      </c>
      <c r="F10" s="23">
        <f t="shared" si="3"/>
        <v>56.071428571428569</v>
      </c>
      <c r="G10" s="23">
        <f t="shared" si="3"/>
        <v>56.481481481481474</v>
      </c>
    </row>
    <row r="11" spans="1:7" x14ac:dyDescent="0.35">
      <c r="B11" s="23"/>
      <c r="C11" s="23"/>
      <c r="D11" s="23"/>
      <c r="E11" s="23"/>
      <c r="F11" s="23"/>
      <c r="G11" s="23"/>
    </row>
    <row r="12" spans="1:7" x14ac:dyDescent="0.35">
      <c r="A12" t="s">
        <v>6</v>
      </c>
      <c r="B12" s="23">
        <v>49</v>
      </c>
      <c r="C12" s="23"/>
      <c r="D12" s="23"/>
      <c r="E12" s="23">
        <v>60</v>
      </c>
      <c r="F12" s="23">
        <v>71</v>
      </c>
      <c r="G12" s="23">
        <v>65</v>
      </c>
    </row>
    <row r="13" spans="1:7" x14ac:dyDescent="0.35">
      <c r="A13" t="s">
        <v>7</v>
      </c>
      <c r="B13" s="23">
        <v>156</v>
      </c>
      <c r="C13" s="23"/>
      <c r="D13" s="23"/>
      <c r="E13" s="23">
        <v>67</v>
      </c>
      <c r="F13" s="23">
        <v>145</v>
      </c>
      <c r="G13" s="23">
        <v>71</v>
      </c>
    </row>
    <row r="14" spans="1:7" x14ac:dyDescent="0.35">
      <c r="A14" t="s">
        <v>8</v>
      </c>
      <c r="B14" s="23">
        <f>B12+B13</f>
        <v>205</v>
      </c>
      <c r="C14" s="23">
        <f t="shared" ref="C14:G14" si="4">C12+C13</f>
        <v>0</v>
      </c>
      <c r="D14" s="23">
        <f t="shared" si="4"/>
        <v>0</v>
      </c>
      <c r="E14" s="23">
        <f t="shared" si="4"/>
        <v>127</v>
      </c>
      <c r="F14" s="23">
        <f t="shared" si="4"/>
        <v>216</v>
      </c>
      <c r="G14" s="23">
        <f t="shared" si="4"/>
        <v>136</v>
      </c>
    </row>
    <row r="15" spans="1:7" x14ac:dyDescent="0.35">
      <c r="A15" t="s">
        <v>10</v>
      </c>
      <c r="B15" s="23">
        <f>(B13/B14)*100</f>
        <v>76.097560975609753</v>
      </c>
      <c r="C15" s="23"/>
      <c r="D15" s="23"/>
      <c r="E15" s="23">
        <f t="shared" ref="E15:G15" si="5">(E13/E14)*100</f>
        <v>52.755905511811022</v>
      </c>
      <c r="F15" s="23">
        <f t="shared" si="5"/>
        <v>67.129629629629633</v>
      </c>
      <c r="G15" s="23">
        <f t="shared" si="5"/>
        <v>52.205882352941181</v>
      </c>
    </row>
    <row r="16" spans="1:7" x14ac:dyDescent="0.35">
      <c r="B16" s="23"/>
      <c r="C16" s="23"/>
      <c r="D16" s="23"/>
      <c r="E16" s="23"/>
      <c r="F16" s="23"/>
      <c r="G16" s="23"/>
    </row>
    <row r="17" spans="1:7" x14ac:dyDescent="0.35">
      <c r="A17" s="24" t="s">
        <v>6</v>
      </c>
      <c r="B17" s="23">
        <v>49</v>
      </c>
      <c r="C17" s="23"/>
      <c r="D17" s="23"/>
      <c r="E17" s="23">
        <v>55</v>
      </c>
      <c r="F17" s="23"/>
      <c r="G17" s="23"/>
    </row>
    <row r="18" spans="1:7" x14ac:dyDescent="0.35">
      <c r="A18" s="24" t="s">
        <v>7</v>
      </c>
      <c r="B18" s="23">
        <v>167</v>
      </c>
      <c r="C18" s="23"/>
      <c r="D18" s="23"/>
      <c r="E18" s="23">
        <v>148</v>
      </c>
      <c r="F18" s="23"/>
      <c r="G18" s="23"/>
    </row>
    <row r="19" spans="1:7" x14ac:dyDescent="0.35">
      <c r="A19" s="24" t="s">
        <v>8</v>
      </c>
      <c r="B19" s="23">
        <f>B17+B18</f>
        <v>216</v>
      </c>
      <c r="C19" s="23">
        <f t="shared" ref="C19:F19" si="6">C17+C18</f>
        <v>0</v>
      </c>
      <c r="D19" s="23">
        <f t="shared" si="6"/>
        <v>0</v>
      </c>
      <c r="E19" s="23">
        <f t="shared" si="6"/>
        <v>203</v>
      </c>
      <c r="F19" s="23">
        <f t="shared" si="6"/>
        <v>0</v>
      </c>
      <c r="G19" s="23"/>
    </row>
    <row r="20" spans="1:7" x14ac:dyDescent="0.35">
      <c r="A20" s="24" t="s">
        <v>10</v>
      </c>
      <c r="B20" s="23">
        <f>(B18/B19)*100</f>
        <v>77.31481481481481</v>
      </c>
      <c r="C20" s="23"/>
      <c r="D20" s="23"/>
      <c r="E20" s="23">
        <f t="shared" ref="E20" si="7">(E18/E19)*100</f>
        <v>72.906403940886705</v>
      </c>
      <c r="F20" s="23"/>
      <c r="G20" s="23"/>
    </row>
    <row r="21" spans="1:7" x14ac:dyDescent="0.35">
      <c r="B21" s="23"/>
      <c r="C21" s="23"/>
      <c r="D21" s="23"/>
      <c r="E21" s="23"/>
      <c r="F21" s="23"/>
      <c r="G21" s="23"/>
    </row>
    <row r="22" spans="1:7" x14ac:dyDescent="0.35">
      <c r="A22" s="24" t="s">
        <v>6</v>
      </c>
      <c r="B22" s="23">
        <v>14</v>
      </c>
      <c r="C22" s="23"/>
      <c r="D22" s="23"/>
      <c r="E22" s="23"/>
      <c r="F22" s="23"/>
      <c r="G22" s="23"/>
    </row>
    <row r="23" spans="1:7" x14ac:dyDescent="0.35">
      <c r="A23" s="24" t="s">
        <v>7</v>
      </c>
      <c r="B23" s="23">
        <v>93</v>
      </c>
      <c r="C23" s="23"/>
      <c r="D23" s="23"/>
      <c r="E23" s="23"/>
      <c r="F23" s="23"/>
      <c r="G23" s="23"/>
    </row>
    <row r="24" spans="1:7" x14ac:dyDescent="0.35">
      <c r="A24" s="24" t="s">
        <v>8</v>
      </c>
      <c r="B24" s="23">
        <f>B22+B23</f>
        <v>107</v>
      </c>
      <c r="C24" s="23"/>
      <c r="D24" s="23"/>
      <c r="E24" s="23"/>
      <c r="F24" s="23"/>
      <c r="G24" s="23"/>
    </row>
    <row r="25" spans="1:7" x14ac:dyDescent="0.35">
      <c r="A25" s="24" t="s">
        <v>10</v>
      </c>
      <c r="B25" s="23">
        <f>+(B23/B24)*100</f>
        <v>86.915887850467286</v>
      </c>
      <c r="C25" s="23"/>
      <c r="D25" s="23"/>
      <c r="E25" s="23"/>
      <c r="F25" s="23"/>
      <c r="G25" s="23"/>
    </row>
    <row r="26" spans="1:7" x14ac:dyDescent="0.35">
      <c r="B26" s="23"/>
      <c r="C26" s="23"/>
      <c r="D26" s="23"/>
      <c r="E26" s="23"/>
      <c r="F26" s="23"/>
      <c r="G26" s="23"/>
    </row>
    <row r="27" spans="1:7" x14ac:dyDescent="0.35">
      <c r="A27" s="24" t="s">
        <v>6</v>
      </c>
      <c r="B27" s="23">
        <v>56</v>
      </c>
      <c r="C27" s="23"/>
      <c r="D27" s="23"/>
      <c r="E27" s="23"/>
      <c r="F27" s="23"/>
      <c r="G27" s="23"/>
    </row>
    <row r="28" spans="1:7" x14ac:dyDescent="0.35">
      <c r="A28" s="24" t="s">
        <v>7</v>
      </c>
      <c r="B28" s="23">
        <v>104</v>
      </c>
      <c r="C28" s="23"/>
      <c r="D28" s="23"/>
      <c r="E28" s="23"/>
      <c r="F28" s="23"/>
      <c r="G28" s="23"/>
    </row>
    <row r="29" spans="1:7" x14ac:dyDescent="0.35">
      <c r="A29" s="24" t="s">
        <v>8</v>
      </c>
      <c r="B29" s="23">
        <f>B27+B28</f>
        <v>160</v>
      </c>
      <c r="C29" s="23"/>
      <c r="D29" s="23"/>
      <c r="E29" s="23"/>
      <c r="F29" s="23"/>
      <c r="G29" s="23"/>
    </row>
    <row r="30" spans="1:7" x14ac:dyDescent="0.35">
      <c r="A30" s="24" t="s">
        <v>10</v>
      </c>
      <c r="B30" s="23">
        <f>(B28/B29)*100</f>
        <v>65</v>
      </c>
      <c r="C30" s="23"/>
      <c r="D30" s="23"/>
      <c r="E30" s="23"/>
      <c r="F30" s="23"/>
      <c r="G30" s="23"/>
    </row>
    <row r="31" spans="1:7" x14ac:dyDescent="0.35">
      <c r="B31" s="23"/>
      <c r="C31" s="23"/>
      <c r="D31" s="23"/>
      <c r="E31" s="23"/>
      <c r="F31" s="23"/>
      <c r="G31" s="23"/>
    </row>
    <row r="32" spans="1:7" x14ac:dyDescent="0.35">
      <c r="A32" s="24" t="s">
        <v>6</v>
      </c>
      <c r="B32" s="23">
        <v>31</v>
      </c>
      <c r="C32" s="23"/>
      <c r="D32" s="23"/>
      <c r="E32" s="23"/>
      <c r="F32" s="23"/>
      <c r="G32" s="23"/>
    </row>
    <row r="33" spans="1:7" x14ac:dyDescent="0.35">
      <c r="A33" s="24" t="s">
        <v>7</v>
      </c>
      <c r="B33" s="23">
        <v>177</v>
      </c>
      <c r="C33" s="23"/>
      <c r="D33" s="23"/>
      <c r="E33" s="23"/>
      <c r="F33" s="23"/>
      <c r="G33" s="23"/>
    </row>
    <row r="34" spans="1:7" x14ac:dyDescent="0.35">
      <c r="A34" s="24" t="s">
        <v>8</v>
      </c>
      <c r="B34" s="23">
        <f>B32+B33</f>
        <v>208</v>
      </c>
      <c r="C34" s="23"/>
      <c r="D34" s="23"/>
      <c r="E34" s="23"/>
      <c r="F34" s="23"/>
      <c r="G34" s="23"/>
    </row>
    <row r="35" spans="1:7" x14ac:dyDescent="0.35">
      <c r="A35" s="24" t="s">
        <v>10</v>
      </c>
      <c r="B35" s="23">
        <f>(B33/B34)*100</f>
        <v>85.09615384615384</v>
      </c>
      <c r="C35" s="23"/>
      <c r="D35" s="23"/>
      <c r="E35" s="23"/>
      <c r="F35" s="23"/>
      <c r="G35" s="23"/>
    </row>
    <row r="36" spans="1:7" x14ac:dyDescent="0.35">
      <c r="B36" s="23"/>
      <c r="C36" s="23"/>
      <c r="D36" s="23"/>
      <c r="E36" s="23"/>
      <c r="F36" s="23"/>
      <c r="G36" s="23"/>
    </row>
    <row r="37" spans="1:7" x14ac:dyDescent="0.35">
      <c r="A37" s="24" t="s">
        <v>11</v>
      </c>
      <c r="B37" s="23">
        <f>AVERAGE(B5,B10,B15,B20,B25,B30,B35)</f>
        <v>76.72627367070443</v>
      </c>
      <c r="C37" s="23">
        <f t="shared" ref="C37:G37" si="8">AVERAGE(C5,C10,C15,C20,C25,C30,C35)</f>
        <v>63.911290322580641</v>
      </c>
      <c r="D37" s="23">
        <f t="shared" si="8"/>
        <v>71.875</v>
      </c>
      <c r="E37" s="23">
        <f t="shared" si="8"/>
        <v>65.708103981734254</v>
      </c>
      <c r="F37" s="23">
        <f t="shared" si="8"/>
        <v>63.415504248837578</v>
      </c>
      <c r="G37" s="23">
        <f t="shared" si="8"/>
        <v>57.834059549745824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Morpholino injections</vt:lpstr>
      <vt:lpstr>Lethality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Kocere, Agnese</cp:lastModifiedBy>
  <dcterms:created xsi:type="dcterms:W3CDTF">2021-06-08T21:22:54Z</dcterms:created>
  <dcterms:modified xsi:type="dcterms:W3CDTF">2023-02-23T14:36:32Z</dcterms:modified>
</cp:coreProperties>
</file>