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0" yWindow="60" windowWidth="34600" windowHeight="20900" tabRatio="500"/>
  </bookViews>
  <sheets>
    <sheet name="Feuil1" sheetId="1" r:id="rId1"/>
  </sheets>
  <definedNames>
    <definedName name="_xlnm._FilterDatabase" localSheetId="0" hidden="1">Feuil1!$A$127:$P$127</definedName>
  </definedNames>
  <calcPr calcId="124519" concurrentCalc="0"/>
  <extLst>
    <ext xmlns:mx="http://schemas.microsoft.com/office/mac/excel/2008/main" uri="http://schemas.microsoft.com/office/mac/excel/2008/main">
      <mx:ArchID Flags="0"/>
    </ext>
  </extLst>
</workbook>
</file>

<file path=xl/calcChain.xml><?xml version="1.0" encoding="utf-8"?>
<calcChain xmlns="http://schemas.openxmlformats.org/spreadsheetml/2006/main">
  <c r="K240" i="1"/>
  <c r="K239"/>
  <c r="K238"/>
  <c r="K237"/>
  <c r="K236"/>
  <c r="K235"/>
  <c r="K234"/>
  <c r="K233"/>
  <c r="K232"/>
  <c r="K231"/>
  <c r="K230"/>
  <c r="K228"/>
  <c r="K227"/>
  <c r="K152"/>
  <c r="K151"/>
  <c r="K150"/>
  <c r="K145"/>
  <c r="K144"/>
  <c r="K138"/>
  <c r="K143"/>
  <c r="K142"/>
  <c r="K141"/>
  <c r="K140"/>
  <c r="K139"/>
  <c r="K137"/>
  <c r="K136"/>
  <c r="K135"/>
  <c r="K134"/>
  <c r="K133"/>
  <c r="K132"/>
  <c r="K131"/>
  <c r="K130"/>
  <c r="K129"/>
  <c r="K128"/>
  <c r="K126"/>
  <c r="K123"/>
  <c r="K225"/>
  <c r="K224"/>
  <c r="K223"/>
  <c r="K222"/>
  <c r="K221"/>
  <c r="K220"/>
  <c r="K219"/>
  <c r="K106"/>
  <c r="K80"/>
  <c r="K79"/>
  <c r="K35"/>
  <c r="K104"/>
  <c r="K97"/>
  <c r="K103"/>
  <c r="K102"/>
  <c r="K101"/>
  <c r="K82"/>
  <c r="K68"/>
  <c r="K100"/>
  <c r="K63"/>
  <c r="K87"/>
  <c r="K61"/>
  <c r="K49"/>
  <c r="K60"/>
  <c r="K99"/>
  <c r="K98"/>
  <c r="K47"/>
  <c r="K96"/>
  <c r="K95"/>
  <c r="K24"/>
  <c r="K92"/>
  <c r="K94"/>
  <c r="K93"/>
  <c r="K91"/>
  <c r="K90"/>
  <c r="K44"/>
  <c r="K89"/>
  <c r="K55"/>
  <c r="K88"/>
  <c r="K70"/>
  <c r="K86"/>
  <c r="K59"/>
  <c r="K85"/>
  <c r="K75"/>
  <c r="K46"/>
  <c r="K67"/>
  <c r="K74"/>
  <c r="K84"/>
  <c r="K78"/>
  <c r="K83"/>
  <c r="K81"/>
  <c r="K77"/>
  <c r="K73"/>
  <c r="K66"/>
  <c r="K169"/>
  <c r="K168"/>
  <c r="K167"/>
  <c r="K166"/>
  <c r="K165"/>
  <c r="K164"/>
  <c r="K163"/>
</calcChain>
</file>

<file path=xl/sharedStrings.xml><?xml version="1.0" encoding="utf-8"?>
<sst xmlns="http://schemas.openxmlformats.org/spreadsheetml/2006/main" count="1836" uniqueCount="1460">
  <si>
    <r>
      <t>Domains/Domain Structure</t>
    </r>
    <r>
      <rPr>
        <b/>
        <vertAlign val="superscript"/>
        <sz val="10"/>
        <rFont val="Arial Narrow"/>
        <family val="2"/>
      </rPr>
      <t>c</t>
    </r>
  </si>
  <si>
    <r>
      <rPr>
        <vertAlign val="superscript"/>
        <sz val="10"/>
        <rFont val="Arial Narrow"/>
        <family val="2"/>
      </rPr>
      <t>c</t>
    </r>
    <r>
      <rPr>
        <sz val="10"/>
        <rFont val="Arial Narrow"/>
        <family val="2"/>
      </rPr>
      <t>Domains identified with NCBI CDD (http://www.ncbi.nlm.nih.gov/Structure/cdd/cdd.shtml)</t>
    </r>
  </si>
  <si>
    <r>
      <t xml:space="preserve">Velvet Coordinates (Only for </t>
    </r>
    <r>
      <rPr>
        <b/>
        <i/>
        <sz val="10"/>
        <rFont val="Arial Narrow"/>
        <family val="2"/>
      </rPr>
      <t>C. higginsianum</t>
    </r>
    <r>
      <rPr>
        <b/>
        <sz val="10"/>
        <rFont val="Arial Narrow"/>
        <family val="2"/>
      </rPr>
      <t>)</t>
    </r>
    <r>
      <rPr>
        <b/>
        <vertAlign val="superscript"/>
        <sz val="10"/>
        <rFont val="Arial Narrow"/>
        <family val="2"/>
      </rPr>
      <t>d</t>
    </r>
  </si>
  <si>
    <r>
      <rPr>
        <vertAlign val="superscript"/>
        <sz val="10"/>
        <rFont val="Arial Narrow"/>
        <family val="2"/>
      </rPr>
      <t>d</t>
    </r>
    <r>
      <rPr>
        <sz val="10"/>
        <rFont val="Arial Narrow"/>
        <family val="2"/>
      </rPr>
      <t xml:space="preserve">Scaffold Ids from an assembly of the </t>
    </r>
    <r>
      <rPr>
        <i/>
        <sz val="10"/>
        <rFont val="Arial Narrow"/>
        <family val="2"/>
      </rPr>
      <t xml:space="preserve">C. higginsianum </t>
    </r>
    <r>
      <rPr>
        <sz val="10"/>
        <rFont val="Arial Narrow"/>
        <family val="2"/>
      </rPr>
      <t>genome prepared using the Velvet assembler (see Supplementary Section 2.2)</t>
    </r>
  </si>
  <si>
    <r>
      <t>Best non-</t>
    </r>
    <r>
      <rPr>
        <b/>
        <i/>
        <sz val="10"/>
        <rFont val="Arial Narrow"/>
        <family val="2"/>
      </rPr>
      <t>Colletotrichum</t>
    </r>
    <r>
      <rPr>
        <b/>
        <sz val="10"/>
        <rFont val="Arial Narrow"/>
        <family val="2"/>
      </rPr>
      <t xml:space="preserve"> blastp hit</t>
    </r>
  </si>
  <si>
    <t>e-value</t>
  </si>
  <si>
    <t>NOTES</t>
  </si>
  <si>
    <t>C. HIGGINSIANUM</t>
  </si>
  <si>
    <t>CH063_10691</t>
  </si>
  <si>
    <t xml:space="preserve">AAT_I superfamily, tnaA, arom_pren_DMATS domains. </t>
  </si>
  <si>
    <t>CH063_06541</t>
  </si>
  <si>
    <t xml:space="preserve">trp_dimet_allyl superfamily, arom_pren_DMATS domains. </t>
  </si>
  <si>
    <t>2e-89</t>
  </si>
  <si>
    <t>CH063_09027</t>
  </si>
  <si>
    <t>JQ389497</t>
  </si>
  <si>
    <t>JQ389498</t>
  </si>
  <si>
    <t>JQ389499</t>
  </si>
  <si>
    <t>JQ389500</t>
  </si>
  <si>
    <t>JQ389501</t>
  </si>
  <si>
    <t>JQ389502</t>
  </si>
  <si>
    <t>JQ389503</t>
  </si>
  <si>
    <t>JQ389504</t>
  </si>
  <si>
    <t>JQ389505</t>
  </si>
  <si>
    <t>JQ389506</t>
  </si>
  <si>
    <t>JQ389507</t>
  </si>
  <si>
    <t>JQ389508</t>
  </si>
  <si>
    <t>JQ389492</t>
  </si>
  <si>
    <t>JQ389491</t>
  </si>
  <si>
    <r>
      <rPr>
        <vertAlign val="superscript"/>
        <sz val="10"/>
        <rFont val="Arial Narrow"/>
        <family val="2"/>
      </rPr>
      <t>e</t>
    </r>
    <r>
      <rPr>
        <sz val="10"/>
        <rFont val="Arial Narrow"/>
        <family val="2"/>
      </rPr>
      <t>NCBI accession number</t>
    </r>
  </si>
  <si>
    <r>
      <t>Accession number</t>
    </r>
    <r>
      <rPr>
        <b/>
        <vertAlign val="superscript"/>
        <sz val="10"/>
        <rFont val="Arial Narrow"/>
        <family val="2"/>
      </rPr>
      <t>e</t>
    </r>
  </si>
  <si>
    <t xml:space="preserve">trp_dimet_allyl superfamily, arom_pren_DMATS, Trp_DMAT domains. </t>
  </si>
  <si>
    <t>5e-166</t>
  </si>
  <si>
    <t>AAR90274.1</t>
  </si>
  <si>
    <t>CH063_00138</t>
  </si>
  <si>
    <t>hypothetical protein</t>
  </si>
  <si>
    <t>GLRG_10827</t>
  </si>
  <si>
    <t>KS,AT, KR, DH,ER, MCoAT, TH, T, NADP, DGH</t>
  </si>
  <si>
    <t>ACZ57548.1</t>
  </si>
  <si>
    <t>CH063_00509</t>
  </si>
  <si>
    <t>hybrid PKS-NRPS protein  </t>
  </si>
  <si>
    <t>GLRG_09842</t>
  </si>
  <si>
    <t>KS,AT,ACP, MCoAT MT, KR, DH, TH, DGH</t>
  </si>
  <si>
    <t>AEE87274.1</t>
  </si>
  <si>
    <t>reducing PKS. Not included in PKS tree because it lacks a clear KS domain. Found at the end of a velvet contig.</t>
    <phoneticPr fontId="2" type="noConversion"/>
  </si>
  <si>
    <t>PKSN polyketide synthase for alternapyrone biosynthesis protein  </t>
  </si>
  <si>
    <t>GLRG_10317</t>
  </si>
  <si>
    <t>KS, AT, KR, MCoAT, DHG, TH, KR, DH</t>
  </si>
  <si>
    <t>XP_681107.1</t>
  </si>
  <si>
    <t>CH063_00518</t>
  </si>
  <si>
    <t>velvet_01_NODE_737756_length_243978_cov_7.148968:193892..194786</t>
  </si>
  <si>
    <t>dimethylallyl tryptophan synthase GliD1  </t>
  </si>
  <si>
    <t>XP_664388.1</t>
  </si>
  <si>
    <t>2e-41</t>
  </si>
  <si>
    <t>velvet_01_NODE_1023488_length_384269_cov_6.738202:213708..215081</t>
  </si>
  <si>
    <t>aromatic prenyltransferase  </t>
  </si>
  <si>
    <t>GLRG_07878</t>
  </si>
  <si>
    <t>EGX52010.1</t>
  </si>
  <si>
    <t>3e-168</t>
  </si>
  <si>
    <t>velvet_01_NODE_895646_length_719733_cov_7.184645:64902..65581</t>
  </si>
  <si>
    <t>2e-65</t>
  </si>
  <si>
    <t>Phytohormones  (Total number: 29)</t>
  </si>
  <si>
    <r>
      <t>Gene ID</t>
    </r>
    <r>
      <rPr>
        <b/>
        <vertAlign val="superscript"/>
        <sz val="10"/>
        <rFont val="Arial Narrow"/>
        <family val="2"/>
      </rPr>
      <t>a</t>
    </r>
  </si>
  <si>
    <t>Grey highlighting indicates genes with all three required PKS domains</t>
  </si>
  <si>
    <r>
      <rPr>
        <vertAlign val="superscript"/>
        <sz val="10"/>
        <rFont val="Arial Narrow"/>
        <family val="2"/>
      </rPr>
      <t>a</t>
    </r>
    <r>
      <rPr>
        <sz val="10"/>
        <rFont val="Arial Narrow"/>
        <family val="2"/>
      </rPr>
      <t xml:space="preserve">Broad Institute identification number (http://www.broadinstitute.org/annotation/genome/colletotrichum_group/MultiHome.html). </t>
    </r>
  </si>
  <si>
    <r>
      <t>SM gene clusters</t>
    </r>
    <r>
      <rPr>
        <b/>
        <vertAlign val="superscript"/>
        <sz val="10"/>
        <rFont val="Arial Narrow"/>
        <family val="2"/>
      </rPr>
      <t>b</t>
    </r>
  </si>
  <si>
    <r>
      <rPr>
        <vertAlign val="superscript"/>
        <sz val="10"/>
        <rFont val="Arial Narrow"/>
        <family val="2"/>
      </rPr>
      <t>b</t>
    </r>
    <r>
      <rPr>
        <sz val="10"/>
        <rFont val="Arial Narrow"/>
        <family val="2"/>
      </rPr>
      <t>Clusters as described in Supplementary Table 12</t>
    </r>
  </si>
  <si>
    <t>Protein Length (amino acids)</t>
  </si>
  <si>
    <t xml:space="preserve">Putative Function </t>
  </si>
  <si>
    <t>Alignment Length (amino acids)</t>
  </si>
  <si>
    <t>Missing 5' end. Not included in PKS tree because it lacks KS domain. Overlaps CH063_11871.</t>
    <phoneticPr fontId="2" type="noConversion"/>
  </si>
  <si>
    <t>CH063_05504</t>
  </si>
  <si>
    <r>
      <rPr>
        <b/>
        <sz val="11"/>
        <rFont val="Arial Narrow"/>
        <family val="2"/>
      </rPr>
      <t>Supplementary Table 8</t>
    </r>
    <r>
      <rPr>
        <sz val="11"/>
        <rFont val="Arial Narrow"/>
        <family val="2"/>
      </rPr>
      <t xml:space="preserve">. Inventory of key secondary metabolism enzymes in </t>
    </r>
    <r>
      <rPr>
        <i/>
        <sz val="11"/>
        <rFont val="Arial Narrow"/>
        <family val="2"/>
      </rPr>
      <t>C. higginsianum</t>
    </r>
    <r>
      <rPr>
        <sz val="11"/>
        <rFont val="Arial Narrow"/>
        <family val="2"/>
      </rPr>
      <t xml:space="preserve"> and </t>
    </r>
    <r>
      <rPr>
        <i/>
        <sz val="11"/>
        <rFont val="Arial Narrow"/>
        <family val="2"/>
      </rPr>
      <t xml:space="preserve">C. graminicola </t>
    </r>
    <r>
      <rPr>
        <sz val="11"/>
        <rFont val="Arial Narrow"/>
        <family val="2"/>
      </rPr>
      <t xml:space="preserve">and their orthology. </t>
    </r>
  </si>
  <si>
    <t>JQ389493</t>
  </si>
  <si>
    <t>JQ389494</t>
  </si>
  <si>
    <t>JQ389495</t>
  </si>
  <si>
    <t>JQ389496</t>
  </si>
  <si>
    <t xml:space="preserve">trp_dimet_allyl superfamily. </t>
  </si>
  <si>
    <t>EEQ89978.1</t>
  </si>
  <si>
    <t>6e-43</t>
  </si>
  <si>
    <t>CH063_04914</t>
  </si>
  <si>
    <t>velvet_01_NODE_735185_length_42161_cov_7.185385:14856..16097</t>
  </si>
  <si>
    <t>GLRG_07955</t>
  </si>
  <si>
    <t>trp_dimet_allyl superfamily, Trp_DMAT domains.</t>
  </si>
  <si>
    <t>XP_370025.1</t>
  </si>
  <si>
    <t>2e-66</t>
  </si>
  <si>
    <t>CH063_05897</t>
  </si>
  <si>
    <t>EGR49884.1</t>
  </si>
  <si>
    <t>polyketide synthase/peptide synthetase  </t>
  </si>
  <si>
    <t>GLRG_07434</t>
  </si>
  <si>
    <t>KS, AT, ACP, DH, KR, MT, NADP, DHG, FAS</t>
  </si>
  <si>
    <t>EFZ04272.1</t>
  </si>
  <si>
    <t>KS, AT, DH, TH</t>
  </si>
  <si>
    <t>RADS2 nonreducing polyketide synthase  </t>
  </si>
  <si>
    <t>GLRG_11778</t>
  </si>
  <si>
    <t>KS, AT, ACP, TH</t>
  </si>
  <si>
    <t>ACM42403.1</t>
  </si>
  <si>
    <t>KS, AT, TH, AH</t>
  </si>
  <si>
    <t>XP_002146115.1</t>
  </si>
  <si>
    <t>CH063_04219</t>
  </si>
  <si>
    <t>AT, ACP, DH, KR, ER, DHG, ZnDHG, MT, AH, NADP, FAS</t>
  </si>
  <si>
    <t>XP_003305466.1</t>
  </si>
  <si>
    <t>CH063_04356</t>
  </si>
  <si>
    <t>GLRG_11890</t>
  </si>
  <si>
    <t>AT, DH, MT, MCoAT</t>
  </si>
  <si>
    <t>XP_681681.1</t>
  </si>
  <si>
    <t>7e-123</t>
  </si>
  <si>
    <t>beta  ketoacyl synthase</t>
  </si>
  <si>
    <t>GLRG_08620</t>
  </si>
  <si>
    <t>KS, AT, ACP, MCoAT, TH</t>
  </si>
  <si>
    <t>ADO14690.1</t>
  </si>
  <si>
    <t>GLRG_08212</t>
  </si>
  <si>
    <t>KS, AT, ACP, KR, DH, DHG, T, AH, MCoAT, TH, NADP, FAS</t>
  </si>
  <si>
    <t>EGO55220.1</t>
  </si>
  <si>
    <t>Complete. Ortholog of GLRG_08212.</t>
  </si>
  <si>
    <t>CH063_02963</t>
  </si>
  <si>
    <t>GLRG_00918</t>
  </si>
  <si>
    <t>DHG, KR, T, NADP</t>
  </si>
  <si>
    <t>XP_001805097.1</t>
  </si>
  <si>
    <t>8e-108</t>
  </si>
  <si>
    <t>CH063_03132</t>
  </si>
  <si>
    <t>beta ketoacyl synthase</t>
  </si>
  <si>
    <t>GLRG_11575</t>
  </si>
  <si>
    <t>KS, AT, ACP, T, MT, ABH, MT, MCoAT, TH, SP</t>
  </si>
  <si>
    <t>CCD46020.1</t>
  </si>
  <si>
    <t>velvet_01_NODE_542839_length_114533_cov_7.192696:15259..16341</t>
  </si>
  <si>
    <t>GLRG_11574</t>
  </si>
  <si>
    <t xml:space="preserve">trp_dimet_allyl superfamily, Trp_DMAT domains. </t>
  </si>
  <si>
    <t>XP_001797042.1</t>
  </si>
  <si>
    <t>1e-114</t>
  </si>
  <si>
    <t>velvet_01_NODE_322562_length_460609_cov_7.569494:83254..84714</t>
  </si>
  <si>
    <t>1e-87</t>
  </si>
  <si>
    <t>CH063_11167</t>
  </si>
  <si>
    <t>4e-131</t>
  </si>
  <si>
    <t>CH063_12801</t>
  </si>
  <si>
    <t xml:space="preserve">trp_dimet_allyl superfamily, Trp_DMAT domains.  </t>
  </si>
  <si>
    <t>3e-33</t>
  </si>
  <si>
    <t>CH063_07384</t>
  </si>
  <si>
    <t>8e-85</t>
  </si>
  <si>
    <t>CH063_02043</t>
  </si>
  <si>
    <t>4e-71</t>
  </si>
  <si>
    <t>Best BlastP Hit</t>
  </si>
  <si>
    <t xml:space="preserve"> % identity </t>
  </si>
  <si>
    <t>Bit-Score</t>
  </si>
  <si>
    <t>GLRG_00919</t>
  </si>
  <si>
    <t>DHG, NADP</t>
  </si>
  <si>
    <t>XP_001942161.1</t>
  </si>
  <si>
    <t>3e-36</t>
  </si>
  <si>
    <t>GLRG_09267</t>
  </si>
  <si>
    <t>KS (C-terminal), AT, TH</t>
  </si>
  <si>
    <t>AEO67408.1</t>
  </si>
  <si>
    <t>2e-140</t>
  </si>
  <si>
    <t>GLRG_11770</t>
  </si>
  <si>
    <t>KS, AT, ACP, KR, DHG, NADP, TH</t>
  </si>
  <si>
    <t>XP_003173636.1</t>
  </si>
  <si>
    <t>polyketide synthase  </t>
  </si>
  <si>
    <t>GLRG_08632</t>
  </si>
  <si>
    <t>KS (C-terminal),AT</t>
  </si>
  <si>
    <t>1e-75</t>
  </si>
  <si>
    <t>reducing polyketide synthase  </t>
  </si>
  <si>
    <t>AT, DH, KR, AH, MCoAT</t>
  </si>
  <si>
    <t>multifunctional polyketide-peptide syntase</t>
  </si>
  <si>
    <t>2e-56</t>
  </si>
  <si>
    <t xml:space="preserve">Missing 3' end.  Lacks N-terminal KS domain. Found next to CH063_08054 and CH063_10823. All three align with GLRG_07171.  Fgenesh predicts a full-length PKS.  </t>
    <phoneticPr fontId="2" type="noConversion"/>
  </si>
  <si>
    <t>CH063_10704</t>
    <phoneticPr fontId="2" type="noConversion"/>
  </si>
  <si>
    <t>DH, SP</t>
  </si>
  <si>
    <t>3e-65</t>
  </si>
  <si>
    <t>hypothetical protein</t>
    <phoneticPr fontId="2" type="noConversion"/>
  </si>
  <si>
    <t>KS, AT, AH, TH</t>
  </si>
  <si>
    <t>AT, ER, DHG, TH</t>
  </si>
  <si>
    <t>GLRG_03360</t>
  </si>
  <si>
    <t>2e-84</t>
  </si>
  <si>
    <t>KS (C-terminal), AT, KR, DH, TH</t>
  </si>
  <si>
    <t>CH063_08222</t>
  </si>
  <si>
    <t>polyketide synthase pks7  </t>
  </si>
  <si>
    <t>GLRG_06162</t>
  </si>
  <si>
    <t xml:space="preserve"> ACP</t>
  </si>
  <si>
    <t>XP_001799912.1</t>
  </si>
  <si>
    <t>5e-107</t>
  </si>
  <si>
    <t>CH063_08296</t>
  </si>
  <si>
    <t>MT, MSP, NADP</t>
  </si>
  <si>
    <t>XP_002487778.1</t>
  </si>
  <si>
    <t>KS (Incomplete N-terminal), AT, TH</t>
  </si>
  <si>
    <t>ACD39758.1</t>
  </si>
  <si>
    <t>1e-72</t>
  </si>
  <si>
    <t>2e-151</t>
  </si>
  <si>
    <t>KS, AT, DH, AH, MCoAT</t>
  </si>
  <si>
    <t>CH063_07050</t>
  </si>
  <si>
    <t>capsular polysaccharide biosynthesis fatty acid synthase</t>
  </si>
  <si>
    <t>XP_001412433.1</t>
  </si>
  <si>
    <t>4e-136</t>
  </si>
  <si>
    <t>Missing 3' end</t>
  </si>
  <si>
    <t>velvet_01_NODE_696560_length_475737_cov_7.594782:469078..470321</t>
  </si>
  <si>
    <t>GLRG_11423</t>
  </si>
  <si>
    <t>Trp_dimet_allyl superfamily, Trp_DMAT domains.</t>
  </si>
  <si>
    <t>2e-32</t>
  </si>
  <si>
    <t>CH063_15640</t>
  </si>
  <si>
    <t>velvet_01_NODE_895646_length_719733_cov_7.184645:64473..64901</t>
  </si>
  <si>
    <t>trp_dimet_allyl superfamily.</t>
  </si>
  <si>
    <t>2e-44</t>
  </si>
  <si>
    <t>CH063_01448</t>
  </si>
  <si>
    <t>velvet_01_NODE_844695_length_67936_cov_6.947083:36794..38253</t>
  </si>
  <si>
    <t>diB protein  </t>
  </si>
  <si>
    <t>GLRG_02500</t>
  </si>
  <si>
    <t>XP_003301696.1</t>
  </si>
  <si>
    <t>velvet_01_NODE_1433071_length_295003_cov_6.800510:221177..222569</t>
  </si>
  <si>
    <t>aromatic prenyltransferase</t>
  </si>
  <si>
    <t>GLRG_11853</t>
  </si>
  <si>
    <t>trp_dimet_allyl superfamily, arom_pren_DMATS domains.</t>
  </si>
  <si>
    <t>XP_002842844.1</t>
  </si>
  <si>
    <t>9e-71</t>
  </si>
  <si>
    <t>CH063_04018</t>
  </si>
  <si>
    <t>velvet_01_NODE_884198_length_388318_cov_7.154111:95791..97006</t>
  </si>
  <si>
    <t>TdiB protein  </t>
  </si>
  <si>
    <t>fatty acid synthase</t>
  </si>
  <si>
    <t>GLRG_09075</t>
  </si>
  <si>
    <t>XP_003041774.1</t>
  </si>
  <si>
    <t>type I polyketide synthase AVES 4  </t>
  </si>
  <si>
    <t>GLRG_11507</t>
  </si>
  <si>
    <t>KS (N-terminal), TH</t>
  </si>
  <si>
    <t>AAS57293.1</t>
  </si>
  <si>
    <t>2e-69</t>
  </si>
  <si>
    <t>CH063_04772</t>
  </si>
  <si>
    <t xml:space="preserve">velvet_01_NODE_959049_length_336809_cov_7.364702:116200..142599 </t>
  </si>
  <si>
    <t>ATCATCATCATCATCATCA(short)TCA</t>
  </si>
  <si>
    <t>BAG16424.1</t>
  </si>
  <si>
    <t xml:space="preserve">velvet_01_NODE_844695_length_67936_cov_6.947083:15500..26599 </t>
  </si>
  <si>
    <t>ATCCATC</t>
  </si>
  <si>
    <t>XP_003301759.1</t>
  </si>
  <si>
    <t>GLRG_06838</t>
  </si>
  <si>
    <t>XP_681153.1</t>
  </si>
  <si>
    <t>ACZ66258.1</t>
  </si>
  <si>
    <t xml:space="preserve">velvet_01_NODE_696560_length_475737_cov_7.594782:326400..330199 </t>
  </si>
  <si>
    <t>EGX95967.1</t>
  </si>
  <si>
    <t>velvet_01_NODE_960152_length_215922_cov_7.342957:96800..104799</t>
  </si>
  <si>
    <t>ATCATC</t>
  </si>
  <si>
    <t>XP_002568290.1</t>
  </si>
  <si>
    <t>AMP-binding enzyme</t>
  </si>
  <si>
    <t>GLRG_05027</t>
  </si>
  <si>
    <t>Atred</t>
  </si>
  <si>
    <t>ref|XP_003006430.1|</t>
  </si>
  <si>
    <t xml:space="preserve">velvet_01_NODE_804103_length_59781_cov_6.372509:4300..43999 </t>
  </si>
  <si>
    <t>Non-ribosomal Peptide Synthase</t>
    <phoneticPr fontId="2" type="noConversion"/>
  </si>
  <si>
    <t>ATCATCATCATCATCATCATCATC</t>
  </si>
  <si>
    <t>ATCATCTCATCTCTC</t>
  </si>
  <si>
    <t>EFQ31398.1</t>
  </si>
  <si>
    <t>type I polyketide synthase WcbR  </t>
  </si>
  <si>
    <t>KS (Missing part of N-terminal), TH</t>
  </si>
  <si>
    <t>1e-70</t>
  </si>
  <si>
    <t>KS, KR, DHG, NADP</t>
  </si>
  <si>
    <t>5e-88</t>
  </si>
  <si>
    <t>3e-24</t>
  </si>
  <si>
    <t>Gene Number</t>
    <phoneticPr fontId="2" type="noConversion"/>
  </si>
  <si>
    <t>CH063_15380</t>
  </si>
  <si>
    <t>4e-08</t>
  </si>
  <si>
    <t>XP_003042632.1</t>
  </si>
  <si>
    <t>ACP, T</t>
  </si>
  <si>
    <t>1e-82</t>
  </si>
  <si>
    <t>2e-93</t>
  </si>
  <si>
    <t>CH063_14614</t>
  </si>
  <si>
    <t>GLRG_04203</t>
  </si>
  <si>
    <t>KS, AT, ACP, T, TH, MCoA,T, TH</t>
  </si>
  <si>
    <t>BAA18956.1</t>
  </si>
  <si>
    <t>Melanin Cluster PKS. Ortholog of GLRG_04203</t>
  </si>
  <si>
    <t>KS, AT, MT, TH</t>
  </si>
  <si>
    <t>BAC20566.1</t>
  </si>
  <si>
    <t>0</t>
  </si>
  <si>
    <t>lovastatin nonaketide synthase  </t>
  </si>
  <si>
    <t>GLRG_11626</t>
  </si>
  <si>
    <t>KS, TH</t>
  </si>
  <si>
    <t>ABA02239.1</t>
  </si>
  <si>
    <t>GLRG_09268</t>
  </si>
  <si>
    <t>KS, AT, MCoAT, TH</t>
  </si>
  <si>
    <t>EFW23245.1</t>
  </si>
  <si>
    <t>GLRG_11878</t>
  </si>
  <si>
    <t>ACP, ZnDHG, NADP, KR</t>
  </si>
  <si>
    <t>XP_003303358.1</t>
  </si>
  <si>
    <t>CH063_00531</t>
  </si>
  <si>
    <t>polyketide synthase</t>
  </si>
  <si>
    <t>GLRG_07171</t>
  </si>
  <si>
    <t>KS, AT, ACP, DH, KR, ER,MT, QOX, TH, NADP, DHG, ZnDHG, FAR</t>
  </si>
  <si>
    <t>XP_002384601.1</t>
  </si>
  <si>
    <t>CH063_01053</t>
  </si>
  <si>
    <t>CH063_13473</t>
  </si>
  <si>
    <t>GLRG_11836</t>
  </si>
  <si>
    <t>2e-119</t>
  </si>
  <si>
    <t>5e-29</t>
  </si>
  <si>
    <t>Putative ortholog of GLRG_03360.  Fgenesh predicts one PKS incorporating CH063_12584, CH063_12229, CH063_12228, and CH063_12227.</t>
  </si>
  <si>
    <t>KS, ER, MT, DHG, NADP</t>
  </si>
  <si>
    <t>2e-47</t>
  </si>
  <si>
    <t>5e-79</t>
  </si>
  <si>
    <t>1e-143</t>
  </si>
  <si>
    <t>2e-85</t>
  </si>
  <si>
    <t>ER, DHG, MT, NADP</t>
  </si>
  <si>
    <t>1e-118</t>
  </si>
  <si>
    <t>KR domain-containing protein  </t>
  </si>
  <si>
    <t>velvet_01_NODE_322562_length_460609_cov_7.569494:192149..193365</t>
  </si>
  <si>
    <t>GLRG_02475</t>
  </si>
  <si>
    <t>3e-102</t>
  </si>
  <si>
    <t>velvet_01_NODE_166454_length_331783_cov_7.552053:39288..40464</t>
  </si>
  <si>
    <t>GLRG_10556</t>
  </si>
  <si>
    <t>2e-132</t>
  </si>
  <si>
    <t>velvet_01_NODE_559650_length_385967_cov_7.182814:163871..165626</t>
  </si>
  <si>
    <t>GLRG_07002</t>
  </si>
  <si>
    <t>velvet_01_NODE_39038_length_277876_cov_7.009652:112481..113944</t>
  </si>
  <si>
    <t>hexaprenyl pyrophosphate synthase</t>
  </si>
  <si>
    <t>GLRG_09287</t>
  </si>
  <si>
    <t>velvet_01_NODE_39038_length_277876_cov_7.009652:101278..103536</t>
  </si>
  <si>
    <t>3e-138</t>
  </si>
  <si>
    <t>velvet_01_NODE_353585_length_18463_cov_4.568542:5377..6585</t>
  </si>
  <si>
    <t>GLRG_03419</t>
  </si>
  <si>
    <t>7e-143</t>
  </si>
  <si>
    <t>velvet_01_NODE_25932_length_11872_cov_8.105122:8039..10472</t>
  </si>
  <si>
    <t>GLRG_00455</t>
  </si>
  <si>
    <t>KS (N-termial), AT, DH, TH</t>
  </si>
  <si>
    <t>gb|ABA02239.1|</t>
  </si>
  <si>
    <t xml:space="preserve">ACP, C, A, T, NADP, MSP </t>
  </si>
  <si>
    <t>velvet_01_NODE_696560_length_475737_cov_7.594782:425124..430113</t>
  </si>
  <si>
    <t>velvet_01_NODE_1001819_length_228881_cov_6.687986:20495..25438</t>
  </si>
  <si>
    <t>CH063_07279</t>
  </si>
  <si>
    <t>GLRG_01860</t>
  </si>
  <si>
    <t>AT, KR, DH, ER, MT ZnDHG, DHG, AH, MCoAT, FAS</t>
  </si>
  <si>
    <t>XP_368438.2</t>
  </si>
  <si>
    <t>CH063_07311</t>
  </si>
  <si>
    <t>GLRG_02583</t>
  </si>
  <si>
    <t>6e-152</t>
  </si>
  <si>
    <t>CH063_05872</t>
  </si>
  <si>
    <t>ACP, KR, ER, T, DHG, NADP, FAS</t>
  </si>
  <si>
    <t>CH063_05899</t>
  </si>
  <si>
    <t>GLRG_11798</t>
  </si>
  <si>
    <t>ABH</t>
  </si>
  <si>
    <t>AEO67410.1</t>
  </si>
  <si>
    <t>6e-155</t>
  </si>
  <si>
    <t>CH063_06439</t>
  </si>
  <si>
    <t>ACP</t>
  </si>
  <si>
    <t>EGR47100.1</t>
  </si>
  <si>
    <t>2e-26</t>
  </si>
  <si>
    <t>phenolpthiocerol synthesis polyketide synthase ppsA  </t>
  </si>
  <si>
    <t>1e-164</t>
  </si>
  <si>
    <t>CH063_05462</t>
  </si>
  <si>
    <t>velvet_01_NODE_958078_length_551887_cov_6.660717:17427..19290</t>
    <phoneticPr fontId="2" type="noConversion"/>
  </si>
  <si>
    <t>beta-ketoacyl synthase domain-containing protein  </t>
  </si>
  <si>
    <t>CH063_05684</t>
  </si>
  <si>
    <t>velvet_01_NODE_703264_length_740819_cov_7.904110:114473..122955</t>
  </si>
  <si>
    <t>KS, AT, ACP, KR, DH, TH, FAS</t>
  </si>
  <si>
    <t>emb|CAG28797.1|</t>
  </si>
  <si>
    <t>beta-ketoacyl synthase domain-containing protein</t>
  </si>
  <si>
    <t>CH063_03067</t>
  </si>
  <si>
    <t>AMP-binding enzyme  </t>
  </si>
  <si>
    <t>GLRG_00920</t>
  </si>
  <si>
    <t>CATECATC</t>
  </si>
  <si>
    <t>gb|AAX09987.1|</t>
  </si>
  <si>
    <t xml:space="preserve">velvet_01_NODE_960412_length_247455_cov_7.823455:137600..143599 </t>
  </si>
  <si>
    <t>ATCTC</t>
    <phoneticPr fontId="2" type="noConversion"/>
  </si>
  <si>
    <t>C</t>
  </si>
  <si>
    <t>BAC20564.1</t>
  </si>
  <si>
    <t>1e-147</t>
  </si>
  <si>
    <t>CH063_05788</t>
  </si>
  <si>
    <t>type I polyketide synthase  </t>
  </si>
  <si>
    <t>AT, ACP, KR, DH, ER, ZnDHG, DHG, NADP, FAS</t>
  </si>
  <si>
    <t>AEE65373.1</t>
  </si>
  <si>
    <t>velvet_01_NODE_269012_length_267172_cov_7.542366:160358..162284</t>
  </si>
  <si>
    <t>XP_003043954</t>
  </si>
  <si>
    <t>No best reciprocal hit in C. graminicola (best hit is GLRG_11028.1); no detectable expression in tested stages</t>
  </si>
  <si>
    <t>CH063_06513</t>
  </si>
  <si>
    <t>velvet_01_NODE_542839_length_114533_cov_7.192696:28526..30593</t>
  </si>
  <si>
    <t>cytochrome P450 CYP4/CYP19/CYP26</t>
  </si>
  <si>
    <t>GLRG_09581</t>
  </si>
  <si>
    <t xml:space="preserve">EFY89369                 </t>
  </si>
  <si>
    <t>velvet_01_NODE_977899_length_710876_cov_7.968454:674865..676023</t>
  </si>
  <si>
    <t>GLRG_02961</t>
  </si>
  <si>
    <t>1e-46</t>
  </si>
  <si>
    <t>CH063_02724</t>
  </si>
  <si>
    <t>velvet_01_NODE_677403_length_526768_cov_7.345233:105101..106789</t>
  </si>
  <si>
    <t>amine oxidase</t>
  </si>
  <si>
    <t>GLRG_05922</t>
  </si>
  <si>
    <t>XP_002478824</t>
  </si>
  <si>
    <t>2e-16</t>
  </si>
  <si>
    <t>phenolpthiocerol synthesis type-I polyketide synthase ppsB  </t>
  </si>
  <si>
    <t>2e-108</t>
  </si>
  <si>
    <t>1e-77</t>
  </si>
  <si>
    <t>1e-41</t>
  </si>
  <si>
    <t>CH063_14031</t>
  </si>
  <si>
    <t>KS (C-terminal), AT, AH, TH</t>
  </si>
  <si>
    <t>5e-98</t>
  </si>
  <si>
    <t>modular polyketide synthase  </t>
  </si>
  <si>
    <t>2e-180</t>
  </si>
  <si>
    <t>short-chain dehydrogenase/reductase SDR  </t>
  </si>
  <si>
    <t>CH063_14491</t>
  </si>
  <si>
    <t>AC</t>
  </si>
  <si>
    <t>3e-112</t>
  </si>
  <si>
    <t>GLRG_11435</t>
  </si>
  <si>
    <t>ER, ZnDHG, NADP</t>
  </si>
  <si>
    <t>7e-177</t>
  </si>
  <si>
    <t>CH063_13651</t>
  </si>
  <si>
    <t>AT, DH</t>
  </si>
  <si>
    <t>4e-63</t>
  </si>
  <si>
    <t>KS (Missing part of N-terminal), AT, AH, TH, MCoAT</t>
  </si>
  <si>
    <t>4e-167</t>
  </si>
  <si>
    <t>3e-35</t>
  </si>
  <si>
    <t>velvet_01_NODE_987642_length_219902_cov_7.098139:165934..167289</t>
  </si>
  <si>
    <t>polyprenyl synthetase</t>
  </si>
  <si>
    <t>2e-154</t>
  </si>
  <si>
    <t>velvet_01_NODE_979330_length_443265_cov_7.491552:40787..41511</t>
  </si>
  <si>
    <t>9e-32</t>
  </si>
  <si>
    <t>velvet_01_NODE_884198_length_388318_cov_7.154111:88555..89474</t>
  </si>
  <si>
    <t>fusicoccadiene synthase</t>
  </si>
  <si>
    <t>5e-78</t>
  </si>
  <si>
    <t>velvet_01_NODE_463369_length_120362_cov_5.637635:64375..67137</t>
  </si>
  <si>
    <t>1e-116</t>
  </si>
  <si>
    <t>velvet_01_NODE_979330_length_443265_cov_7.491552:40373..41053</t>
  </si>
  <si>
    <t>GLRG_11695</t>
  </si>
  <si>
    <t>8e-28</t>
  </si>
  <si>
    <t>velvet_01_NODE_863732_length_144712_cov_7.962291:39775..41020</t>
  </si>
  <si>
    <t>GLRG_03139</t>
  </si>
  <si>
    <t>2e-169</t>
  </si>
  <si>
    <t>Missing 3' end. Missing C- terminal of KS domain. Overlaps with CH063_02506</t>
    <phoneticPr fontId="2" type="noConversion"/>
  </si>
  <si>
    <t>ACP, T, C</t>
  </si>
  <si>
    <t>GLRG_08482</t>
  </si>
  <si>
    <t>3e-132</t>
  </si>
  <si>
    <t>capsular polysaccharide biosynthesis fatty acid synthase  </t>
  </si>
  <si>
    <t>GLRG_11840</t>
  </si>
  <si>
    <t>velvet_01_NODE_214075_length_216333_cov_7.649448:188610..190125</t>
  </si>
  <si>
    <t>GLRG_03977</t>
  </si>
  <si>
    <t>3e-42</t>
  </si>
  <si>
    <t>9e-164</t>
  </si>
  <si>
    <t>KS, AT, ACP, KF, DH, MT, DHG, ZnDHG, MCoAT, TH FAS</t>
  </si>
  <si>
    <t>ref|XP_368438.2|</t>
  </si>
  <si>
    <t>KS, AT, KR, DH, DHG, MCoAT, TH, FAS</t>
  </si>
  <si>
    <t>ref|XP_003053069.1|</t>
  </si>
  <si>
    <t>CH063_01990</t>
  </si>
  <si>
    <t>KS, AT, ACP, KR, DH, DHG, ZnDHG, MCoAT, TH, FAS</t>
  </si>
  <si>
    <t>emb|CBI53318.1|</t>
  </si>
  <si>
    <t>CH063_03518</t>
  </si>
  <si>
    <t>KS, AT, ACP, MT, T, TE, AH, MCoAT</t>
  </si>
  <si>
    <t>ref|XP_002152334.1|</t>
  </si>
  <si>
    <t>GLRG_03509</t>
  </si>
  <si>
    <t>gibberellin 20-oxidase</t>
  </si>
  <si>
    <t>GLRG_09088</t>
  </si>
  <si>
    <t>XP_001555001</t>
  </si>
  <si>
    <t>velvet_01_NODE_328940_length_177320_cov_7.528057:93454..95850</t>
  </si>
  <si>
    <t>GLRG_10302</t>
  </si>
  <si>
    <t>CH063_01583</t>
  </si>
  <si>
    <t>velvet_01_NODE_696560_length_475737_cov_7.594782:347872..349016</t>
  </si>
  <si>
    <t>XP_001905191.1</t>
  </si>
  <si>
    <t>CH063_03927</t>
  </si>
  <si>
    <t>velvet_01_NODE_909711_length_497277_cov_7.468570:362368..372242</t>
  </si>
  <si>
    <t>AT, ACP, KR, DH, FAS, DHG, C, A, T, MSP</t>
  </si>
  <si>
    <t>CH063_05151</t>
  </si>
  <si>
    <t>velvet_01_NODE_1059_length_15130_cov_7.324984:1..2577</t>
  </si>
  <si>
    <t>emb|CAG28798.1|</t>
  </si>
  <si>
    <t>ent-kaurene oxidase</t>
  </si>
  <si>
    <t>GLRG_11028</t>
  </si>
  <si>
    <t xml:space="preserve">XP_003043954 </t>
  </si>
  <si>
    <t>No best reciprocal hit in C. graminicola; no expression detected in tested stages</t>
  </si>
  <si>
    <t>CH063_04147</t>
  </si>
  <si>
    <t>velvet_01_NODE_463369_length_120362_cov_5.637635:69022..69721</t>
  </si>
  <si>
    <t>GLRG_09802</t>
  </si>
  <si>
    <t>CAK42485</t>
  </si>
  <si>
    <t>CH063_06557</t>
  </si>
  <si>
    <t>velvet_01_NODE_625095_length_234250_cov_7.229319:227537..228724</t>
  </si>
  <si>
    <t>GLRG_05363</t>
  </si>
  <si>
    <t>XP_001219254</t>
  </si>
  <si>
    <t>No best reciprocal hit (best hit is GLRG_05363.1); not expressed in stages tested</t>
  </si>
  <si>
    <t>CH063_03855</t>
  </si>
  <si>
    <t>velvet_01_NODE_671227_length_220173_cov_6.976950:28735..30221</t>
  </si>
  <si>
    <t>GLRG_09074</t>
  </si>
  <si>
    <t>XP_003009722</t>
  </si>
  <si>
    <t>KS, AT, ACP, KR, DH, ER, DHG, ZnDHG, QOX, T, AH, MCoAT, TH, FAS</t>
  </si>
  <si>
    <t>gb|ACM42406.1|</t>
  </si>
  <si>
    <t>GLRG_11857</t>
  </si>
  <si>
    <t>EFQ32921.1</t>
  </si>
  <si>
    <t>CH063_04721</t>
  </si>
  <si>
    <t>CH063_00214</t>
  </si>
  <si>
    <t>CH063_02786</t>
  </si>
  <si>
    <t>ATCATred</t>
  </si>
  <si>
    <t>EFQ31549.1</t>
  </si>
  <si>
    <t>C. higginsianum gene missing 3' end; no good reciprocal best hit in C. graminicola</t>
  </si>
  <si>
    <t>CH063_06514</t>
  </si>
  <si>
    <t>velvet_01_NODE_542839_length_114533_cov_7.192696:31091..33027</t>
  </si>
  <si>
    <t>ent-kaurene oxidase (GliF protein)</t>
  </si>
  <si>
    <t>XP_362978</t>
  </si>
  <si>
    <t>No best reciprocal hit in C. graminicola (best hit is GLRG_11028.1), no detectable expression in tested stages</t>
  </si>
  <si>
    <t>CH063_01606</t>
  </si>
  <si>
    <t>ref|XP_002567554.1|</t>
  </si>
  <si>
    <t>CH063_02139</t>
  </si>
  <si>
    <t>KS, AT, ACP, T, MT, MSP, AH, NADP, MCoA, th</t>
  </si>
  <si>
    <t>ref|XP_002567553.1|</t>
  </si>
  <si>
    <t>KS, AT, ACP, KR, DH, ER, MT, ZnDHG, DHG, AH, MCoAT, FAS</t>
  </si>
  <si>
    <t>ref|XP_001934477.1|</t>
  </si>
  <si>
    <t>Identified by KAAS (K00274) in auxin synthesis pathway; no reciprocal best hit in C. graminicola, possible ortholog of GLRG_08188.1, C. higginsianum gene has very low expression in all stages</t>
  </si>
  <si>
    <t>CH063_13682</t>
  </si>
  <si>
    <t>velvet_01_NODE_463369_length_120362_cov_5.637635:86632..87769</t>
  </si>
  <si>
    <t>velvet_01_NODE_909711_length_497277_cov_7.468570:441162..442231</t>
  </si>
  <si>
    <t>GLRG_06676</t>
  </si>
  <si>
    <t>2e-15</t>
  </si>
  <si>
    <t>KS, AT, ACP, KR, DH, DHG, MCoAT, TH, FAS</t>
  </si>
  <si>
    <t>ref|XP_963238.1|</t>
  </si>
  <si>
    <t>KS, AT, ACP, KR, DH, MT, DHG, MCoAT, TH, FAS</t>
  </si>
  <si>
    <t>ref|XP_958169.1|</t>
  </si>
  <si>
    <t>KS, AT, ACP, T, TE, AH, MCoA, TH</t>
  </si>
  <si>
    <t>gb|AAT69682.1|</t>
  </si>
  <si>
    <t>KS, AT, ACP, T, AH, MCoAT, TH</t>
  </si>
  <si>
    <t>ref|XP_001262597.1|</t>
  </si>
  <si>
    <t>ref|XP_001261656.1|</t>
  </si>
  <si>
    <t>8e-101</t>
  </si>
  <si>
    <t>KS, AT, ACP, KR, ER, DH, MT, DHG, ZnDHG, MCoAT, TH, FAS</t>
  </si>
  <si>
    <t>ref|XP_003040326.1|</t>
  </si>
  <si>
    <t>KS, AT, ACP, KR, DH, ER, MT, ZnDHG, DHG, AH, MCoAT, TH, FAS</t>
  </si>
  <si>
    <t>thioesterase domain-containing protein  </t>
  </si>
  <si>
    <t>CH063_02506</t>
  </si>
  <si>
    <t>AT, ACP, TE, AH</t>
  </si>
  <si>
    <t>ref|XP_384140.1|</t>
  </si>
  <si>
    <t>KS, AT, ACP, DH, ER, MT, DHG, ZnDHG, MCoAT, FAS</t>
  </si>
  <si>
    <t>ref|XP_002151741.1|</t>
  </si>
  <si>
    <t xml:space="preserve">EFW99622                 </t>
  </si>
  <si>
    <t>Identified by KAAS (K01426) in auxin synthesis pathway; C. higginsianum gene missing 3' end</t>
  </si>
  <si>
    <t>GLRG_01847</t>
  </si>
  <si>
    <t>amidase  </t>
  </si>
  <si>
    <t>CH063_12203</t>
  </si>
  <si>
    <t>velvet_01_NODE_694526_length_305822_cov_7.093532:13734..14902</t>
  </si>
  <si>
    <t>3e-108</t>
  </si>
  <si>
    <t>KS, AT, ACP, T, TE, TH, MCoAT, AH</t>
  </si>
  <si>
    <t>dbj|BAA18956.1|</t>
  </si>
  <si>
    <t>GLRG_05585</t>
  </si>
  <si>
    <t>AT, MCoA</t>
  </si>
  <si>
    <t>ref|XP_003040707.1|</t>
  </si>
  <si>
    <t>5e-40</t>
  </si>
  <si>
    <t>CH063_01345</t>
  </si>
  <si>
    <t>KS, AT, ACP, KR, ER, DH, MT, DHG, ZnDHG, MCoAT, TH, FAS,</t>
  </si>
  <si>
    <t>ref|XP_003040686.1|</t>
  </si>
  <si>
    <t>CH063_08833</t>
  </si>
  <si>
    <t>No best reciprocal hit in C. graminicola (GLRG_09581 is best hit); no detectable expression in tested stages</t>
  </si>
  <si>
    <t>KR domain-containing protein</t>
  </si>
  <si>
    <t>CH063_08210</t>
  </si>
  <si>
    <t>KS, AT, KR, DH</t>
  </si>
  <si>
    <t>ref|XP_001805097.1|</t>
  </si>
  <si>
    <t>KR, ER, DHG, ZnDHG,</t>
  </si>
  <si>
    <t>ref|XP_002384601.1|</t>
  </si>
  <si>
    <t>CH063_11682</t>
  </si>
  <si>
    <t>velvet_01_NODE_694526_length_305822_cov_7.093532:9915..11109</t>
  </si>
  <si>
    <t xml:space="preserve">XP_002848808  </t>
  </si>
  <si>
    <t>CH063_05193</t>
  </si>
  <si>
    <t>Geranylgeranyl pyrophosphate synthase</t>
  </si>
  <si>
    <t>No best reciprocal hit in C. graminicola</t>
  </si>
  <si>
    <t>CH063_01905</t>
  </si>
  <si>
    <t>CH063_03470</t>
  </si>
  <si>
    <t>CH063_09224</t>
  </si>
  <si>
    <t>velvet_01_NODE_1003557_length_224356_cov_6.561781:170034..172099</t>
  </si>
  <si>
    <t>CH063_07448</t>
  </si>
  <si>
    <t>ref|XP_003044019.1|</t>
  </si>
  <si>
    <t>CH063_01271</t>
  </si>
  <si>
    <t>ATCATCATCAMTCATCATCAMTC</t>
  </si>
  <si>
    <t>gb|ACJ04424.1|</t>
  </si>
  <si>
    <t>CH063_13694</t>
  </si>
  <si>
    <t>TECA</t>
  </si>
  <si>
    <t>ref|XP_001228799.1|</t>
  </si>
  <si>
    <t>The domain structure here doesn’t make much sense – the A domain is very odd, and there is plenty of protein after the A domain to fit T and C domains, but no such domains are apparent- No ortholog</t>
  </si>
  <si>
    <t>CH063_06542</t>
  </si>
  <si>
    <t>ref|XP_003048492.1|</t>
  </si>
  <si>
    <t>CH063_03061</t>
  </si>
  <si>
    <t>ref|XP_681153.1|</t>
  </si>
  <si>
    <t>KS, AT, ACP, KR, DH, DHG, AH, MCoAT, TH, FAS</t>
  </si>
  <si>
    <t>GLRG_11956</t>
  </si>
  <si>
    <t>KS, AT, ACP, MSP, T, NADP, AH, MCoAt, th</t>
  </si>
  <si>
    <t>ref|XP_003039929.1|</t>
  </si>
  <si>
    <t>amino acid adenylation domain-containing protein  </t>
  </si>
  <si>
    <t>KS, AT, ACP, MT, T, ABH, MCoAT</t>
  </si>
  <si>
    <t>ref|XP_001228055.1|</t>
  </si>
  <si>
    <t>GLRG_11835</t>
  </si>
  <si>
    <t>CH063_05062</t>
  </si>
  <si>
    <t>KS, AT, ACP, KR, ER, MT, DHG, ZnDHG, AH, MCoAT, TH, FAS</t>
  </si>
  <si>
    <t>ref|XP_362812.2|</t>
  </si>
  <si>
    <t>gb|ACM42403.1|</t>
  </si>
  <si>
    <t>Identified by KAAS (K01426) in auxin synthesis pathway; no conserved domains detected</t>
  </si>
  <si>
    <t>GLRG_08188</t>
  </si>
  <si>
    <t>KS, AT, ACP, KR, DH, ER, T, MSP, AH, MCoA, TH</t>
  </si>
  <si>
    <t>ref|XP_365166.2|</t>
  </si>
  <si>
    <t>GLRG_11893</t>
  </si>
  <si>
    <t>CH063_06639</t>
  </si>
  <si>
    <t>KS, AT, ACP, DH, ER, DHG, ZnDHG, T, AH, MCoA, TH, FAS</t>
  </si>
  <si>
    <t>ref|XP_001557060.1|</t>
  </si>
  <si>
    <t>KS, AT, ACP, KR, DH, DHG, T, AH, MCoAT, TH, FAS</t>
  </si>
  <si>
    <t>ref|XP_002482120.1|</t>
  </si>
  <si>
    <t>GLRG_11425</t>
  </si>
  <si>
    <t>KS, AT, AH, MCoAT, TH</t>
  </si>
  <si>
    <t>KS, AT, ACP, KR, DH, ER, MT, DHG, C, AH, MCoaT, TH, FAS</t>
  </si>
  <si>
    <t>ref|XP_003042632.1|</t>
  </si>
  <si>
    <t>GLRG_11563</t>
  </si>
  <si>
    <t>KS, AT, ACP, KR, DH, ER, MT, DHG, ZnDHG, QOX, AH, MCoAT, TH, FAS</t>
  </si>
  <si>
    <t>ref|XP_001404136.1|</t>
  </si>
  <si>
    <t>ref|XP_001273603.1|</t>
  </si>
  <si>
    <t>CH063_07813</t>
  </si>
  <si>
    <t>KS, AT, ACP, KR, DH, ER, T, TE, MCoAT, TH, AH, FAS</t>
  </si>
  <si>
    <t>gb|ACD39767.1|</t>
  </si>
  <si>
    <t>CH063_03928</t>
  </si>
  <si>
    <t>KS, AT, ACP, , TE, MCoAT, TH</t>
  </si>
  <si>
    <t>gb|ABB90282.1|</t>
  </si>
  <si>
    <t>GLRG_10537</t>
  </si>
  <si>
    <t>KS, AT, KR, ER, DHG, ZnDGH, DHG, MCoAT, FAS</t>
  </si>
  <si>
    <t>ref|XP_001910647.1|</t>
  </si>
  <si>
    <t>CH063_10064</t>
  </si>
  <si>
    <t>KS, AT, ACP, KR, ER, MT, DHG, ZnDHG, MCoAT, FAS</t>
  </si>
  <si>
    <t>gb|AAR90267.1|</t>
  </si>
  <si>
    <t>CH063_02885</t>
  </si>
  <si>
    <t>Identified by KAAS (K0232); C. higginsianum gene split 10181: 716-1087 +; 1139: 4-108,111-905; middle portion LRE…NPG is missing; quality of sequence at the ends is not good</t>
  </si>
  <si>
    <t>GLRG_09489</t>
  </si>
  <si>
    <t>acetyl-CoA acetyltransferase</t>
  </si>
  <si>
    <t>CH063_03366</t>
  </si>
  <si>
    <t xml:space="preserve">XP_003352958             </t>
  </si>
  <si>
    <t>Identified by KAAS (K0632)</t>
  </si>
  <si>
    <t>GLRG_08833</t>
  </si>
  <si>
    <t xml:space="preserve">acetyl-CoA acetyltransferase </t>
  </si>
  <si>
    <t>CH063_06400</t>
  </si>
  <si>
    <t>8e-36</t>
  </si>
  <si>
    <t>auxin efflux carrier superfamily protein</t>
  </si>
  <si>
    <t>CH063_04411</t>
  </si>
  <si>
    <t>XP_001222284</t>
  </si>
  <si>
    <t>Missing 5' end, C. higginsianum gene split between 7606: 735-1046, 1033-2313+; 1032:36-788+</t>
  </si>
  <si>
    <t>aromatic amino acid aminotransferase</t>
  </si>
  <si>
    <t>CH063_01287</t>
  </si>
  <si>
    <t>XP_003005334</t>
  </si>
  <si>
    <t>Identified by KAAS (K00838) in auxin synthesis pathway</t>
  </si>
  <si>
    <t>aromatic-L-amino-acid decarboxylase  </t>
  </si>
  <si>
    <t>CH063_03532</t>
  </si>
  <si>
    <t>EFY87177</t>
  </si>
  <si>
    <t>Identified by KAAS (K01593) in auxin synthesis pathway; C. higginsianum gene split between 753: 9946-10857 -; 9258:881-929,1061-1608</t>
  </si>
  <si>
    <t>GLRG_06000</t>
  </si>
  <si>
    <t>acetamidase  </t>
  </si>
  <si>
    <t>CH063_13100</t>
  </si>
  <si>
    <t>XP_001930848</t>
  </si>
  <si>
    <t>Identified by KAAS (K01426) in auxin synthesis pathway; CDS length not multiple of 3, C. higginsianum gene has very low expression levels</t>
  </si>
  <si>
    <t>GLRG_11104</t>
  </si>
  <si>
    <t>CH063_02559</t>
  </si>
  <si>
    <t xml:space="preserve">XP_387681                </t>
  </si>
  <si>
    <t>Identified by KAAS (K01426) in auxin synthesis pathway</t>
  </si>
  <si>
    <t xml:space="preserve">flavin containing amine oxidoreductase  </t>
  </si>
  <si>
    <t>CH063_00454</t>
  </si>
  <si>
    <t xml:space="preserve">XP_003043471             </t>
  </si>
  <si>
    <t>Identified by KAAS (K00274) in auxin synthesis pathway</t>
  </si>
  <si>
    <t>GLRG_10323</t>
  </si>
  <si>
    <t>aldehyde dehydrogenase  </t>
  </si>
  <si>
    <t>CH063_15493</t>
  </si>
  <si>
    <t>2e-19</t>
  </si>
  <si>
    <t>1e-84</t>
  </si>
  <si>
    <t>CH063_00974</t>
  </si>
  <si>
    <t>CH063_04922</t>
  </si>
  <si>
    <t>1e-135</t>
  </si>
  <si>
    <t>CH063_06664</t>
  </si>
  <si>
    <t>2e-171</t>
  </si>
  <si>
    <t>CH063_11259</t>
  </si>
  <si>
    <t>1e-156</t>
  </si>
  <si>
    <t>CH063_09390</t>
  </si>
  <si>
    <t>9e-42</t>
  </si>
  <si>
    <t>CH063_10116</t>
  </si>
  <si>
    <t>3e-19</t>
  </si>
  <si>
    <t>CH063_04944</t>
  </si>
  <si>
    <t>2e-144</t>
  </si>
  <si>
    <t>CH063_03786</t>
  </si>
  <si>
    <t>CH063_14956</t>
  </si>
  <si>
    <t>EGR45664.1</t>
  </si>
  <si>
    <t>No reciprocal best hit in C. graminicola</t>
  </si>
  <si>
    <t>L-aminoadipate-semialdehyde dehydrogenase  </t>
  </si>
  <si>
    <t>2OG-Fe(II) oxygenase (ACC oxidase)</t>
  </si>
  <si>
    <t>CH063_04327</t>
  </si>
  <si>
    <t>XP_366046</t>
  </si>
  <si>
    <t>Potential orthologs of ACC oxidase Xanthamonas oryzae</t>
  </si>
  <si>
    <t>GLRG_10057</t>
  </si>
  <si>
    <t>1-aminocyclopropane-1-carboxylate synthase</t>
  </si>
  <si>
    <t>CH063_02222</t>
  </si>
  <si>
    <t>XP_001805517</t>
  </si>
  <si>
    <t>No ortholog in C. graminicola.</t>
    <phoneticPr fontId="2" type="noConversion"/>
  </si>
  <si>
    <t xml:space="preserve">XP_003007354 </t>
  </si>
  <si>
    <t>Identified by KAAS (K00128) in auxin synthesis pathway; C. higginsianumm gene missing 3' end, split between 9028: 298-1751 +; 1251: 104-238+</t>
  </si>
  <si>
    <t>GLRG_09021</t>
  </si>
  <si>
    <t>CH063_02012</t>
  </si>
  <si>
    <t xml:space="preserve">XP_001267163 </t>
  </si>
  <si>
    <t xml:space="preserve">C. higginsianum gene identified by KAAS (K00128) in auxin synthesis pathway; C. graminicola gene does not map to K00128,  C higginsianum gene has very low expression </t>
  </si>
  <si>
    <t>GLRG_10899</t>
  </si>
  <si>
    <t>CH063_05129</t>
  </si>
  <si>
    <t>EEH50121</t>
  </si>
  <si>
    <t>Identified by KAAS (K01426) in auxin synthesis pathway; no reciprocal best hit in C. higginsianum</t>
  </si>
  <si>
    <t>GLRG_11139</t>
  </si>
  <si>
    <t>hypothetical protein (amidase)</t>
  </si>
  <si>
    <t>CH063_04426</t>
  </si>
  <si>
    <t>XP_001904558</t>
  </si>
  <si>
    <t>May be an error in the Velvet assembly at this point, there is a gap that doesn't align with the gene sequence.</t>
    <phoneticPr fontId="2" type="noConversion"/>
  </si>
  <si>
    <t>velvet_01_NODE_73501_length_196_cov_7.515306:1..220</t>
    <phoneticPr fontId="2" type="noConversion"/>
  </si>
  <si>
    <t>flavin containing amine oxidoreductase (monoamine oxidase)</t>
  </si>
  <si>
    <t>YP_952693</t>
  </si>
  <si>
    <t>Identified by KAAS (K00274) in auxin synthesis pathway; no reciprocal best hit in C. higginsianum, possible ortholog of CH063_02724.1</t>
  </si>
  <si>
    <t>GLRG_08612</t>
  </si>
  <si>
    <t>GA4 desaturase</t>
  </si>
  <si>
    <t>CH063_00311</t>
  </si>
  <si>
    <t xml:space="preserve">XP_001404916             </t>
  </si>
  <si>
    <t>No putative domains</t>
  </si>
  <si>
    <t>GLRG_11570</t>
  </si>
  <si>
    <t>CH063_10590</t>
  </si>
  <si>
    <t>XP_003297957</t>
  </si>
  <si>
    <t xml:space="preserve">C. higginsianum gene missing 3' end, split between 4160: 58-723 -;7628: 1842-2315 - </t>
  </si>
  <si>
    <t xml:space="preserve">XP_003050856 </t>
  </si>
  <si>
    <t>cytochrome P450 (possible ent-kaurene oxidase)</t>
  </si>
  <si>
    <t>CH063_01365</t>
  </si>
  <si>
    <t>XP_391712</t>
  </si>
  <si>
    <t>Best hit for Fusarium ent-kaurene oxidase</t>
  </si>
  <si>
    <t>GLRG_11476</t>
  </si>
  <si>
    <t>acyl-CoA dehydrogenasea family protein</t>
  </si>
  <si>
    <t>CH063_16154</t>
  </si>
  <si>
    <t xml:space="preserve">BAJ97384                 </t>
  </si>
  <si>
    <t>GLRG_10530</t>
  </si>
  <si>
    <t>methyltransferase domain-containing protein</t>
  </si>
  <si>
    <t>MT</t>
  </si>
  <si>
    <t>dbj|BAD44749.1|</t>
  </si>
  <si>
    <t>4e-99</t>
  </si>
  <si>
    <t xml:space="preserve">No orthologue in C. graminicola. </t>
    <phoneticPr fontId="2" type="noConversion"/>
  </si>
  <si>
    <t>May be a paralog of CH063_11167/15640, and does not have an ortholog in C. graminicola</t>
    <phoneticPr fontId="2" type="noConversion"/>
  </si>
  <si>
    <t>Putative ortholog of GLRG_02500.</t>
    <phoneticPr fontId="2" type="noConversion"/>
  </si>
  <si>
    <t>Putative ortholog of GLRG_07955. Immediately adjacent (5') to CH063_11167 in the velvet assembly.   FGENESH predicts a full-length DMAT from both.</t>
    <phoneticPr fontId="2" type="noConversion"/>
  </si>
  <si>
    <t>Missing 3' end.  Putative ortholog of GLRG_11423</t>
    <phoneticPr fontId="2" type="noConversion"/>
  </si>
  <si>
    <t>velvet_01_NODE_1201566_length_1305100_cov_7.413157:162728..170102</t>
    <phoneticPr fontId="2" type="noConversion"/>
  </si>
  <si>
    <t>reducing PKS. Putative ortholog of GLRG_11425</t>
    <phoneticPr fontId="2" type="noConversion"/>
  </si>
  <si>
    <t>CH063_05075</t>
  </si>
  <si>
    <t>XP_003001876</t>
  </si>
  <si>
    <t>GLRG_10830</t>
  </si>
  <si>
    <t>salicylate hydroxylase</t>
  </si>
  <si>
    <t>CH063_04331</t>
  </si>
  <si>
    <t>XP_003188836</t>
  </si>
  <si>
    <t>velvet_01_NODE_958078_length_551887_cov_6.660717:23846..25363</t>
    <phoneticPr fontId="2" type="noConversion"/>
  </si>
  <si>
    <t>velvet_01_NODE_963_length_16588_cov_7.109778:15483..16611</t>
    <phoneticPr fontId="2" type="noConversion"/>
  </si>
  <si>
    <t>velvet_01_NODE_1043458_length_486363_cov_6.918519:316950..322978</t>
    <phoneticPr fontId="2" type="noConversion"/>
  </si>
  <si>
    <t>Missing 3' end.  Adjacent to CH063_08633, annotated as a FMN reductase.</t>
    <phoneticPr fontId="2" type="noConversion"/>
  </si>
  <si>
    <t>KR, DH, ER, DHG, FAR</t>
    <phoneticPr fontId="2" type="noConversion"/>
  </si>
  <si>
    <t>C. higginsianum gene missing region corresponding to EWG…NHK; N-terminal on supercontig 897 (8612: 552-1074 -; 897:10-201; 8612: 1831-1367, 1260-898, 838-752, 677-552 -)</t>
  </si>
  <si>
    <t>GLRG_11859</t>
  </si>
  <si>
    <t>salicylate 1-monooxygenase SalA</t>
  </si>
  <si>
    <t>CH063_02138</t>
  </si>
  <si>
    <t>XP_365167</t>
  </si>
  <si>
    <t>GLRG_07410</t>
  </si>
  <si>
    <t>CH063_05410</t>
  </si>
  <si>
    <t xml:space="preserve">XP_001817297 </t>
  </si>
  <si>
    <t>GLRG_10904</t>
  </si>
  <si>
    <t>CH063_09946</t>
  </si>
  <si>
    <t xml:space="preserve">XP_003295974             </t>
  </si>
  <si>
    <t>No best reciprocal hit in C. higginsianum</t>
  </si>
  <si>
    <t>GLRG_04835</t>
  </si>
  <si>
    <t>tRNA Delta(2)-isopentenylpyrophosphate transferase </t>
  </si>
  <si>
    <t>CH063_10722</t>
  </si>
  <si>
    <t>XP_003002980</t>
  </si>
  <si>
    <t>Missing 3' end, possibly involved in cytokinin synthesis pathway</t>
  </si>
  <si>
    <t>GLRG_00283</t>
  </si>
  <si>
    <t>1-aminocyclopropane-1-carboxylate deaminase</t>
  </si>
  <si>
    <t>CH063_08573</t>
  </si>
  <si>
    <t>XP_002152267</t>
  </si>
  <si>
    <t>GLRG_06488</t>
  </si>
  <si>
    <t xml:space="preserve">1-aminocyclopropane-1-carboxylate deaminase </t>
  </si>
  <si>
    <t>XP_003044736</t>
  </si>
  <si>
    <t>No best reciprocal hit in C. higginsianum  (Best hit is CH063_08573.1)</t>
  </si>
  <si>
    <t>GLRG_10611</t>
  </si>
  <si>
    <t>ethylene receptor/ hsp90-like protein</t>
  </si>
  <si>
    <t>CH063_11183</t>
  </si>
  <si>
    <t>AAR30124</t>
  </si>
  <si>
    <t>Not included in PKS tree because it had no KS domain. Found in velvet contig next to CH063_03928, Fgenesh predicts a single longer PKS including both of these.</t>
    <phoneticPr fontId="2" type="noConversion"/>
  </si>
  <si>
    <t>velvet_01_NODE_542839_length_114533_cov_7.192696:97895..101222</t>
    <phoneticPr fontId="2" type="noConversion"/>
  </si>
  <si>
    <t>Missing 3' end. No KS domain, not in PKS tree. Found in velvet contig next to CH063_03929. Overlaps with CH063_13060. All three are predicted by Fgenesh to be part of a single PKS.</t>
    <phoneticPr fontId="2" type="noConversion"/>
  </si>
  <si>
    <t>velvet_01_NODE_1201566_length_1305100_cov_7.413157:417720..419107</t>
    <phoneticPr fontId="2" type="noConversion"/>
  </si>
  <si>
    <t>velvet_01_NODE_619537_length_68230_cov_5.564605:4117..4696</t>
    <phoneticPr fontId="2" type="noConversion"/>
  </si>
  <si>
    <t>1/3 required PKS domains domains, so almost certainly a fragment. Found in Velvet contig next to CH063_08833, but Fgenesh predicts two genes.</t>
    <phoneticPr fontId="2" type="noConversion"/>
  </si>
  <si>
    <t>velvet_01_NODE_1001819_length_228881_cov_6.687986:163329..164224</t>
    <phoneticPr fontId="2" type="noConversion"/>
  </si>
  <si>
    <t>velvet_01_NODE_1001819_length_228881_cov_6.687986:97760..99392</t>
    <phoneticPr fontId="2" type="noConversion"/>
  </si>
  <si>
    <t>velvet_01_NODE_1003557_length_224356_cov_6.561781:168403..169305</t>
    <phoneticPr fontId="2" type="noConversion"/>
  </si>
  <si>
    <t xml:space="preserve">Missing 3' end. No ortholog.  Probably incomplete.  Fgenesh predicts a longer gene (1748 aa).  Highest BLAST hit for longer gene is DQ176595.1, Monoascus pilosus monacolin K PKS, 71% identity. </t>
    <phoneticPr fontId="2" type="noConversion"/>
  </si>
  <si>
    <t>velvet_01_NODE_39038_length_277876_cov_7.009652:191005..192271</t>
    <phoneticPr fontId="2" type="noConversion"/>
  </si>
  <si>
    <t>velvet_01_NODE_322771_length_302328_cov_7.390126:270344..271634</t>
    <phoneticPr fontId="2" type="noConversion"/>
  </si>
  <si>
    <t>velvet_01_NODE_322771_length_302328_cov_7.390126:265355..270254</t>
    <phoneticPr fontId="2" type="noConversion"/>
  </si>
  <si>
    <t>Missing 3' end. No ortholog.  Found in contig next to CH063_ 02963, Fgenesh and Augustus predict a longer PKS containing both.</t>
    <phoneticPr fontId="2" type="noConversion"/>
  </si>
  <si>
    <t>velvet_01_NODE_4129_length_40558_cov_8.233073:22476..30159</t>
    <phoneticPr fontId="2" type="noConversion"/>
  </si>
  <si>
    <t>velvet_01_NODE_865902_length_873616_cov_7.699677:21654..23567</t>
    <phoneticPr fontId="2" type="noConversion"/>
  </si>
  <si>
    <t>velvet_01_NODE_398805_length_195123_cov_7.621070:17414..18722</t>
    <phoneticPr fontId="2" type="noConversion"/>
  </si>
  <si>
    <t>Missing 5' end. Not included in PKS tree because it lacks KS domain. Found in velvet contig next to  CH063_01990, Fgenesh predicts a single gene.</t>
    <phoneticPr fontId="2" type="noConversion"/>
  </si>
  <si>
    <t>velvet_01_NODE_785276_length_204996_cov_7.438623:96023..97686</t>
    <phoneticPr fontId="2" type="noConversion"/>
  </si>
  <si>
    <t xml:space="preserve">Missing 3' end. Ortholog of GLRG_07171. Missing C-terminal domain of KS domain. Found in contig next to CH063_10064. CH063_10064 is adjacent to CH063_10823, and all three align with GLRG_07171.  Fgenesh predicts a single PKS for all three genes. </t>
    <phoneticPr fontId="2" type="noConversion"/>
  </si>
  <si>
    <t>velvet_01_NODE_997971_length_89647_cov_6.747119:64385..66877</t>
    <phoneticPr fontId="2" type="noConversion"/>
  </si>
  <si>
    <t>velvet_01_NODE_958078_length_551887_cov_6.660717:25061..26361</t>
    <phoneticPr fontId="2" type="noConversion"/>
  </si>
  <si>
    <t>velvet_01_NODE_156059_length_130426_cov_7.617346:5757..6122</t>
    <phoneticPr fontId="2" type="noConversion"/>
  </si>
  <si>
    <t>Missing 3' end. Augustus and Fgenesh predict a longer gene in the velvet assembly: velvet_01_NODE_156059_length_130426_cov_7.617346:3700..6399</t>
    <phoneticPr fontId="2" type="noConversion"/>
  </si>
  <si>
    <t xml:space="preserve"> Missing N-terminal KS domain. Putative ortholog of GLRG_03360.  Fgenesh predicts one PKS incorporating CH063_12584, CH063_12229, CH063_12228, and CH063_12227.</t>
    <phoneticPr fontId="2" type="noConversion"/>
  </si>
  <si>
    <t>velvet_01_NODE_1001819_length_228881_cov_6.687986:161847..163067</t>
    <phoneticPr fontId="2" type="noConversion"/>
  </si>
  <si>
    <t>velvet_01_NODE_657633_length_187948_cov_7.371938:156075..158460</t>
    <phoneticPr fontId="2" type="noConversion"/>
  </si>
  <si>
    <t>Complete? Not included in PKS tree because it lacks KS domain. Found in velvet contig next to CH063_14450 and
CH063_10704.   Fgenesh predicts a longer gene incorporating all of these.   Putative ortholog of GLRG_02583.</t>
    <phoneticPr fontId="2" type="noConversion"/>
  </si>
  <si>
    <t>velvet_01_NODE_657633_length_187948_cov_7.371938:160108..160661</t>
    <phoneticPr fontId="2" type="noConversion"/>
  </si>
  <si>
    <t>velvet_01_NODE_657633_length_187948_cov_7.371938:162046..163740</t>
    <phoneticPr fontId="2" type="noConversion"/>
  </si>
  <si>
    <t xml:space="preserve">Missing 3' end. Putative ortholog of GLRG_02583. Next to CH063_10704 and CH063_07311. Fgenesh predicts a longer gene incorporating all of these.    </t>
    <phoneticPr fontId="2" type="noConversion"/>
  </si>
  <si>
    <t>C. higginsianum gene is split between 5005: 2335-2820-; 4594:37-3714, 5005:2350-3540</t>
  </si>
  <si>
    <t>GLRG_11915</t>
  </si>
  <si>
    <t>velvet_01_NODE_542839_length_114533_cov_7.192696:19276..20808</t>
    <phoneticPr fontId="2" type="noConversion"/>
  </si>
  <si>
    <t>velvet_01_NODE_997971_length_89647_cov_6.747119:60273..60530</t>
    <phoneticPr fontId="2" type="noConversion"/>
  </si>
  <si>
    <t xml:space="preserve">velvet_01_NODE_997971_length_89647_cov_6.747119:66932..68349 </t>
    <phoneticPr fontId="2" type="noConversion"/>
  </si>
  <si>
    <t>velvet_01_NODE_542839_length_114533_cov_7.192696:86492..87355</t>
    <phoneticPr fontId="2" type="noConversion"/>
  </si>
  <si>
    <t>Probably incomplete, as it doesn't have all the required domains.  However, Broad and Augustus both annotate the gene thusly.</t>
    <phoneticPr fontId="2" type="noConversion"/>
  </si>
  <si>
    <t>velvet_01_NODE_1001819_length_228881_cov_6.687986:102369..103365</t>
    <phoneticPr fontId="2" type="noConversion"/>
  </si>
  <si>
    <t xml:space="preserve"> According to phylogenetic analysis, this gene is orthologous to GLRG_03139</t>
    <phoneticPr fontId="2" type="noConversion"/>
  </si>
  <si>
    <t>similar to terpene synthase -  According to phylogenetic analysis, this gene is orthologous to GLRG_03977</t>
    <phoneticPr fontId="2" type="noConversion"/>
  </si>
  <si>
    <t>similar to terpene synthase -  According to phylogenetic analysis, this gene is orthologous to  GLRG_06676</t>
    <phoneticPr fontId="2" type="noConversion"/>
  </si>
  <si>
    <t>similar to geranylgeranyl pyrophosphate synthetase -  According to phylogenetic analysis, this gene is orthologous to  GLRG_03419</t>
    <phoneticPr fontId="2" type="noConversion"/>
  </si>
  <si>
    <t>similar to trichodiene synthase -  According to phylogenetic analysis, this gene is orthologous to  GLRG_02961</t>
    <phoneticPr fontId="2" type="noConversion"/>
  </si>
  <si>
    <t>Missing 3' end. No ortholog. Overlaps with CH063_08379 and CH063_16107. Fgenesh predicts one gene containing all three plus CH063_16067.</t>
    <phoneticPr fontId="2" type="noConversion"/>
  </si>
  <si>
    <t>velvet_01_NODE_1003557_length_224356_cov_6.561781:161383..161955</t>
    <phoneticPr fontId="2" type="noConversion"/>
  </si>
  <si>
    <t>Not included in PKS tree because it lacks a clear KS domain.  Adjacent to CH063_08379, Fgenesh predicts a gene that includes these two plus overlapping genes CH063_16107 and CH063_09225</t>
    <phoneticPr fontId="2" type="noConversion"/>
  </si>
  <si>
    <t>velvet_01_NODE_1003557_length_224356_cov_6.561781:167241 168392</t>
    <phoneticPr fontId="2" type="noConversion"/>
  </si>
  <si>
    <t>velvet_01_NODE_166454_length_331783_cov_7.552053:313547..315005</t>
    <phoneticPr fontId="2" type="noConversion"/>
  </si>
  <si>
    <t>velvet_01_NODE_785276_length_204996_cov_7.438623:109489..111369</t>
    <phoneticPr fontId="2" type="noConversion"/>
  </si>
  <si>
    <t>Missing 3 'end. Putative ortholog of GLRG_11840. Missing C-terminal KS domain. Adjacent to CH063_07813 and CH063_05400.  Fgenesh predicts a single PKS incorporating these three.</t>
    <phoneticPr fontId="2" type="noConversion"/>
  </si>
  <si>
    <t>velvet_01_NODE_1105551_length_241554_cov_7.229323:101433..102205</t>
    <phoneticPr fontId="2" type="noConversion"/>
  </si>
  <si>
    <t>Missing 3' end. No homolog. Missing C-terminal of KS domain. Immediately adjacent to CH063_08210.Fgenesh predicts one gene including both.</t>
    <phoneticPr fontId="2" type="noConversion"/>
  </si>
  <si>
    <t>velvet_01_NODE_979760_length_267843_cov_6.996964:197910..198740</t>
    <phoneticPr fontId="2" type="noConversion"/>
  </si>
  <si>
    <t>The predicted protein is very short for a PKS, and is likely to be a fragment.  However, all the gene prediction tools predict the same short protein.  The predicted protein has a partial KS and TH domain and hits PKS proteins in BLAST.  The gene is about 200 bp downstream from a repetitive sequence.</t>
    <phoneticPr fontId="2" type="noConversion"/>
  </si>
  <si>
    <t xml:space="preserve">The predicted protein is short for a PKS and doesn't contain a KS domain. It is likely to be a fragment. However, all the gene prediction tools predicted this small protein. It has similarity to citrinin PKS from Monascus purpureus: 48% identities, 65% positives. Just upstream of this gene there is a sequence that is repeated elsewhere in the genome (supercont1.9 (851230..851338). </t>
    <phoneticPr fontId="2" type="noConversion"/>
  </si>
  <si>
    <t>Missing 3' end. Missing C-terminal KS domain.  Putative ortholog of GLRG_03360.  Fgenesh predicts one PKS incorporating CH063_12584, CH063_12229, CH063_12228, and CH063_12227.</t>
    <phoneticPr fontId="2" type="noConversion"/>
  </si>
  <si>
    <t>velvet_01_NODE_1001819_length_228881_cov_6.687986:161281..161493</t>
    <phoneticPr fontId="2" type="noConversion"/>
  </si>
  <si>
    <t>velvet_01_NODE_184484_length_135147_cov_7.203512:54885..57429</t>
    <phoneticPr fontId="2" type="noConversion"/>
  </si>
  <si>
    <t>velvet_01_NODE_1160886_length_192110_cov_7.160975:179161..180116</t>
    <phoneticPr fontId="2" type="noConversion"/>
  </si>
  <si>
    <t>This gene is adjacent to CH063_15594, but Fgenesh predicts two separate genes.</t>
    <phoneticPr fontId="2" type="noConversion"/>
  </si>
  <si>
    <t>velvet_01_NODE_785276_length_204996_cov_7.438623:88130..89205</t>
    <phoneticPr fontId="2" type="noConversion"/>
  </si>
  <si>
    <t>Missing both ends. Incomplete. Missing part of N-terminal KS domain. No ortholog.  Adjacent to CH063_15193, Fgenesh predicts one gene containing both.</t>
    <phoneticPr fontId="2" type="noConversion"/>
  </si>
  <si>
    <t>velvet_01_NODE_958612_length_314729_cov_7.375460:265388..265917</t>
    <phoneticPr fontId="2" type="noConversion"/>
  </si>
  <si>
    <t>velvet_01_NODE_1160886_length_192110_cov_7.160975:186578..188100</t>
    <phoneticPr fontId="2" type="noConversion"/>
  </si>
  <si>
    <t>velvet_01_NODE_542839_length_114533_cov_7.192696:22635..24590</t>
    <phoneticPr fontId="2" type="noConversion"/>
  </si>
  <si>
    <t>velvet_01_NODE_1030425_length_686422_cov_7.193719:505944..506730</t>
    <phoneticPr fontId="2" type="noConversion"/>
  </si>
  <si>
    <t>velvet_01_NODE_696560_length_475737_cov_7.594782:432957..435194</t>
    <phoneticPr fontId="2" type="noConversion"/>
  </si>
  <si>
    <t xml:space="preserve">velvet_01_NODE_322771_length_302328_cov_7.390126:261749..262966 </t>
    <phoneticPr fontId="2" type="noConversion"/>
  </si>
  <si>
    <t>velvet_01_NODE_323238_length_84915_cov_7.774916:77671..84835</t>
    <phoneticPr fontId="2" type="noConversion"/>
  </si>
  <si>
    <t>velvet_01_NODE_323238_length_84915_cov_7.774916:65857..73620</t>
    <phoneticPr fontId="2" type="noConversion"/>
  </si>
  <si>
    <t xml:space="preserve"> According to phylogenetic analysis, this gene is orthologous to CH063_04922</t>
    <phoneticPr fontId="2" type="noConversion"/>
  </si>
  <si>
    <t>na</t>
    <phoneticPr fontId="2" type="noConversion"/>
  </si>
  <si>
    <t>na</t>
    <phoneticPr fontId="2" type="noConversion"/>
  </si>
  <si>
    <t>Farnesyl pyrophosphate synthetase - According to phylogenetic analysis, this gene is orthologous to CH063_06664</t>
    <phoneticPr fontId="2" type="noConversion"/>
  </si>
  <si>
    <t xml:space="preserve"> According to phylogenetic analysis, this gene is orthologous to CH063_11259</t>
    <phoneticPr fontId="2" type="noConversion"/>
  </si>
  <si>
    <t xml:space="preserve"> According to phylogenetic analysis, this gene is orthologous to CH063_09390</t>
    <phoneticPr fontId="2" type="noConversion"/>
  </si>
  <si>
    <t xml:space="preserve"> According to phylogenetic analysis, this gene is orthologous to CH063_10116</t>
    <phoneticPr fontId="2" type="noConversion"/>
  </si>
  <si>
    <t xml:space="preserve"> Putative ortholog of CH063_06541.</t>
    <phoneticPr fontId="2" type="noConversion"/>
  </si>
  <si>
    <t xml:space="preserve">Carotenoid Biosynthesis. Truncated, overlaps with CH063_14386. </t>
    <phoneticPr fontId="2" type="noConversion"/>
  </si>
  <si>
    <t xml:space="preserve"> According to phylogenetic analysis, this gene is orthologous to GLRG_10556</t>
    <phoneticPr fontId="2" type="noConversion"/>
  </si>
  <si>
    <t>This gene is truncated, it overlaps with CH063_13385. According to phylogenetic analysis, this gene is orthologous to  GLRG_11695</t>
    <phoneticPr fontId="2" type="noConversion"/>
  </si>
  <si>
    <t>velvet_01_NODE_184484_length_135147_cov_7.203512:48635..49339</t>
    <phoneticPr fontId="2" type="noConversion"/>
  </si>
  <si>
    <t>According to phylogenetic analysis, this gene is orthologous to GLRG_05027. Revised with new Velvet assembly and the gene seems to be complete.</t>
    <phoneticPr fontId="2" type="noConversion"/>
  </si>
  <si>
    <t xml:space="preserve">According to phylogenetic analysis this complete revised gene is unique to C. higginsianum and is composed by the BROAD genes: CH063_03921 and CH063_15443. </t>
    <phoneticPr fontId="2" type="noConversion"/>
  </si>
  <si>
    <t>velvet_01_NODE_986380_length_14629_cov_5.481919:7209..8962</t>
    <phoneticPr fontId="2" type="noConversion"/>
  </si>
  <si>
    <t>Missing 3' end. Putative ortholog of GLRG_11798.</t>
    <phoneticPr fontId="2" type="noConversion"/>
  </si>
  <si>
    <t>velvet_01_NODE_1003557_length_224356_cov_6.561781:150200..150524</t>
    <phoneticPr fontId="2" type="noConversion"/>
  </si>
  <si>
    <t>velvet_01_NODE_677403_length_526768_cov_7.345233:21014..21939</t>
    <phoneticPr fontId="2" type="noConversion"/>
  </si>
  <si>
    <t>Missing 3' end.</t>
    <phoneticPr fontId="2" type="noConversion"/>
  </si>
  <si>
    <t>velvet_01_NODE_960090_length_216790_cov_7.336575:107041..107887</t>
    <phoneticPr fontId="2" type="noConversion"/>
  </si>
  <si>
    <t>Missing 3' end. Putative ortholog of GLRG_01860</t>
    <phoneticPr fontId="2" type="noConversion"/>
  </si>
  <si>
    <t>velvet_01_NODE_958612_length_314729_cov_7.375460:254207..254404</t>
    <phoneticPr fontId="2" type="noConversion"/>
  </si>
  <si>
    <t>No homolog. Missing C-terminal KS domain. Found in contig next to CH063_05788, Augustus and FGENESH predict one gene for the two of them.  CH063_05788 had no clear KS domain, therefore it was not included in the PKS tree.</t>
    <phoneticPr fontId="2" type="noConversion"/>
  </si>
  <si>
    <t>velvet_01_NODE_398805_length_195123_cov_7.621070:11789..17253</t>
    <phoneticPr fontId="2" type="noConversion"/>
  </si>
  <si>
    <t>Not included in PKS tree because it lacks KS domain. Found in velvet contig next to CH063_01342, Fgenesh predicts one longer PKS including both of these genes.</t>
    <phoneticPr fontId="2" type="noConversion"/>
  </si>
  <si>
    <t>velvet_01_NODE_398805_length_195123_cov_7.621070:24464..32127</t>
    <phoneticPr fontId="2" type="noConversion"/>
  </si>
  <si>
    <t>Complete. Putative paralog of CH063_00511</t>
    <phoneticPr fontId="2" type="noConversion"/>
  </si>
  <si>
    <t>Similar to SirD from Leptosphaeria maculans, AAS92554.1, 2e-59.  Putative ortholog of CH063_09027</t>
    <phoneticPr fontId="2" type="noConversion"/>
  </si>
  <si>
    <t xml:space="preserve">Putative ortholog of CH063_11167/15640. </t>
    <phoneticPr fontId="2" type="noConversion"/>
  </si>
  <si>
    <t>Putative ortholog of CH063_12801.</t>
    <phoneticPr fontId="2" type="noConversion"/>
  </si>
  <si>
    <t>hypothetical protein</t>
    <phoneticPr fontId="2" type="noConversion"/>
  </si>
  <si>
    <t>velvet_01_NODE_958612_length_314729_cov_7.375460:262457..265278</t>
    <phoneticPr fontId="2" type="noConversion"/>
  </si>
  <si>
    <t xml:space="preserve">Putative ortholog of CH063_02043. Similar to SirD from Leptosphaeria maculans, AAS92554.1, 3e-45.  </t>
    <phoneticPr fontId="2" type="noConversion"/>
  </si>
  <si>
    <t xml:space="preserve">The predicted protein is short for a PKS and doesn't contain a KS domain.  It is immediately djacent to GLRG_00918, but Genemark, FGeneSH, Augustus, and Snap all support their identity as two separate genes.  This gene is closely associated with a repetitive element, approximately 150 bp downstream from the gene. </t>
    <phoneticPr fontId="2" type="noConversion"/>
  </si>
  <si>
    <t>The predicted protein is very short for a PKS, and is likely to be a fragment.  However, all the gene prediction tools predict the same short protein.  The predicted protein has a good AT domain and hits PKS proteins in BLAST. There is a repetitive element between GLRG_05584 and GLRG_05585</t>
    <phoneticPr fontId="2" type="noConversion"/>
  </si>
  <si>
    <t>This gene is the 3' end of a full-length gene with CH063_06400. According to phylogenetic analysis  CH063_0064/13385 is orthologous to of GLRG_11695</t>
    <phoneticPr fontId="2" type="noConversion"/>
  </si>
  <si>
    <t>velvet_01_NODE_230403_length_150002_cov_7.339715:47347..49008</t>
    <phoneticPr fontId="2" type="noConversion"/>
  </si>
  <si>
    <t>Putative ortholog of GLRG_08632</t>
    <phoneticPr fontId="2" type="noConversion"/>
  </si>
  <si>
    <t>TE</t>
    <phoneticPr fontId="2" type="noConversion"/>
  </si>
  <si>
    <t>velvet_01_NODE_542839_length_114533_cov_7.192696:95913..97782</t>
    <phoneticPr fontId="2" type="noConversion"/>
  </si>
  <si>
    <t>Complete?. Ortholog of GLRG_11770. Found in contig next to CH063_10755 and CH063_13060. These three genes are part of a bigger gene.</t>
    <phoneticPr fontId="2" type="noConversion"/>
  </si>
  <si>
    <t>CH063_10755</t>
    <phoneticPr fontId="2" type="noConversion"/>
  </si>
  <si>
    <t>CH063_13060</t>
    <phoneticPr fontId="2" type="noConversion"/>
  </si>
  <si>
    <t>hypothetical protein</t>
    <phoneticPr fontId="2" type="noConversion"/>
  </si>
  <si>
    <t>ACP, KR, ER, ZnDHG, T, NADP, FAS</t>
    <phoneticPr fontId="2" type="noConversion"/>
  </si>
  <si>
    <t>velvet_01_NODE_542839_length_114533_cov_7.192696:101178..103234</t>
    <phoneticPr fontId="2" type="noConversion"/>
  </si>
  <si>
    <t xml:space="preserve">According to phylogenetic analysis this complete revised NRPS orthologous to GLRG_08065. Revised gene composed by the BROAD genes: CH063_06542 and CH063_12531. </t>
    <phoneticPr fontId="2" type="noConversion"/>
  </si>
  <si>
    <t>An initial C domain would be typical of a receiving end of a two enzyme peptide synthetase (the two-component lysergyl peptide synthetase system of ergot alkaloid producers is an example): the first or donating enzyme would be expected to end with an AT (and have no C).  This CATECATC enzyme would activate two amino acids; the first one would be epimerized to a D-amino acid.  This gene appears to be a ortholog of Cochliobolus heterotrophus NPS5 - Putative ortholog of CH063_02786.</t>
    <phoneticPr fontId="2" type="noConversion"/>
  </si>
  <si>
    <t>This is more typical of an enzyme that would make a cyclic dipeptide; the spacing between domains is tight, but it has good matches (similarly spaced) in other species (e.g., Nectria haematococca, Ajellomyces spp.). - Putative ortholog of CH063_06542</t>
    <phoneticPr fontId="2" type="noConversion"/>
  </si>
  <si>
    <t xml:space="preserve">Similar to RADS1 highly reducing PKS. This gene is on the other end of the probable monorden cluster containing GLRG_11836.   It is just downstream of some repetitive DNA.  </t>
    <phoneticPr fontId="2" type="noConversion"/>
  </si>
  <si>
    <t>Missing 3 'end. Not included in PKS tree because it lacks a clear KS domain. Overlaps with CH063_00518 and CH063_05062.</t>
    <phoneticPr fontId="2" type="noConversion"/>
  </si>
  <si>
    <t>velvet_01_NODE_322771_length_302328_cov_7.390126:245402..253368</t>
    <phoneticPr fontId="2" type="noConversion"/>
  </si>
  <si>
    <t>No ortholog. Complete.</t>
    <phoneticPr fontId="2" type="noConversion"/>
  </si>
  <si>
    <t xml:space="preserve">Not included in PKS tree because it lacks KS domain. Found in velvet contig next to CH063_11306, CH063_13651, and CH063_13568.  Fgenesh predicts a gene that includes all four. </t>
    <phoneticPr fontId="2" type="noConversion"/>
  </si>
  <si>
    <t>capsular polysaccharide biosynthesis fatty acid synthase  </t>
    <phoneticPr fontId="2" type="noConversion"/>
  </si>
  <si>
    <t>Missing 3' end. Homolog of CH063_08736. Found in contig next to CH063_05872, but did not include it in PKS tree because it lacks KS domain.  Fgenesh predicts one gene with these two.</t>
    <phoneticPr fontId="2" type="noConversion"/>
  </si>
  <si>
    <t>velvet_01_NODE_785276_length_204996_cov_7.438623:103326..109434</t>
    <phoneticPr fontId="2" type="noConversion"/>
  </si>
  <si>
    <t xml:space="preserve">Putative ortholog of CH063_07384. Similar to dimethylallyl tryptophan synthase GliD1 from Penicilium marneffei.  </t>
    <phoneticPr fontId="2" type="noConversion"/>
  </si>
  <si>
    <t>velvet_01_NODE_39038_length_277876_cov_7.009652:191960..196973</t>
    <phoneticPr fontId="2" type="noConversion"/>
  </si>
  <si>
    <t>Missing 3' end. Ortholog of GLRG_09268. Overlaps with CH063_15985 and CH063_08296.</t>
    <phoneticPr fontId="2" type="noConversion"/>
  </si>
  <si>
    <t>velvet_01_NODE_39038_length_277876_cov_7.009652:188909..191421</t>
    <phoneticPr fontId="2" type="noConversion"/>
  </si>
  <si>
    <t>Similar to SirD from Leptosphaeria maculans, AAS92554.1, 3e-55. Putative ortholog of GLRG_11853.</t>
    <phoneticPr fontId="2" type="noConversion"/>
  </si>
  <si>
    <t>Hypothetical protein</t>
    <phoneticPr fontId="2" type="noConversion"/>
  </si>
  <si>
    <t>No ortholog in C. graminicola.</t>
    <phoneticPr fontId="2" type="noConversion"/>
  </si>
  <si>
    <t>Putative ortholog of GLRG_11574</t>
    <phoneticPr fontId="2" type="noConversion"/>
  </si>
  <si>
    <t>Similar to SirD from Leptosphaeria maculans, AAS92554.1, 3e-59.  Putative ortholog of GLRG_07878</t>
    <phoneticPr fontId="2" type="noConversion"/>
  </si>
  <si>
    <t xml:space="preserve">Putative ortholog of GLRG_07955. Immediately adjacent (3') to CH063_15640 in the velvet assembly.  FGENESH predicts a full-length DMAT from both.  </t>
    <phoneticPr fontId="2" type="noConversion"/>
  </si>
  <si>
    <t>PKS  (Total number: 58)</t>
    <phoneticPr fontId="2" type="noConversion"/>
  </si>
  <si>
    <t>Not included in PKS tree because it had no KS domain. Adjacent to CH063_06639.  Fgenesh and Augustus predict one gene including both.</t>
    <phoneticPr fontId="2" type="noConversion"/>
  </si>
  <si>
    <t>No ortholog.</t>
    <phoneticPr fontId="2" type="noConversion"/>
  </si>
  <si>
    <t>velvet_01_NODE_979330_length_443265_cov_7.491552:198044..204796</t>
    <phoneticPr fontId="2" type="noConversion"/>
  </si>
  <si>
    <t>velvet_01_NODE_542839_length_114533_cov_7.192696:87815..93941</t>
    <phoneticPr fontId="2" type="noConversion"/>
  </si>
  <si>
    <t>Similar to nonreducing RADS2 PKS. Ortholog of GLRG_11778. Found in contig next to CH063_12132, Fgenesh predicts a single larger PKS including both of these.</t>
    <phoneticPr fontId="2" type="noConversion"/>
  </si>
  <si>
    <t>CH063_12132</t>
    <phoneticPr fontId="2" type="noConversion"/>
  </si>
  <si>
    <t>hypothetical protein</t>
    <phoneticPr fontId="2" type="noConversion"/>
  </si>
  <si>
    <t>GLRG_07171</t>
    <phoneticPr fontId="2" type="noConversion"/>
  </si>
  <si>
    <t>KS (N-terminal), AT, DH, , MT, TH</t>
    <phoneticPr fontId="2" type="noConversion"/>
  </si>
  <si>
    <t>Part of a complete PKS with CH063_10755 and CH063_03929.</t>
    <phoneticPr fontId="2" type="noConversion"/>
  </si>
  <si>
    <t>velvet_01_NODE_1201566_length_1305100_cov_7.413157:419986..425970</t>
    <phoneticPr fontId="2" type="noConversion"/>
  </si>
  <si>
    <t>velvet_01_NODE_979760_length_267843_cov_6.996964:203425..205637</t>
    <phoneticPr fontId="2" type="noConversion"/>
  </si>
  <si>
    <t>KS, TH</t>
    <phoneticPr fontId="2" type="noConversion"/>
  </si>
  <si>
    <t>Not included in PKS tree because it lacked a clear KS domain. Found in velvet contig next to CH063_13578.  Fgenesh predicts a full-length gene for both.</t>
    <phoneticPr fontId="2" type="noConversion"/>
  </si>
  <si>
    <t>beta ketoacyl synthase</t>
    <phoneticPr fontId="2" type="noConversion"/>
  </si>
  <si>
    <t>Complete. Putative paralog of CH063_01345. Very close to CH063_00509, but a Cytochrome P450 (CH063_00510) separates them</t>
    <phoneticPr fontId="2" type="noConversion"/>
  </si>
  <si>
    <t>velvet_01_NODE_19446_length_71903_cov_7.913050:33079..35004</t>
    <phoneticPr fontId="2" type="noConversion"/>
  </si>
  <si>
    <t>No KS domain, not included in PKS tree. Overlaps with CH063_05062 and CH063_12770.</t>
    <phoneticPr fontId="2" type="noConversion"/>
  </si>
  <si>
    <t>velvet_01_NODE_19446_length_71903_cov_7.913050:37316..41290</t>
    <phoneticPr fontId="2" type="noConversion"/>
  </si>
  <si>
    <t>Missing 5' end. Not included in PKS tree because it lacks KS domain. Overlaps CH063_12770 and CH063_00518</t>
    <phoneticPr fontId="2" type="noConversion"/>
  </si>
  <si>
    <t>CH063_12770</t>
    <phoneticPr fontId="2" type="noConversion"/>
  </si>
  <si>
    <t>velvet_01_NODE_19446_length_71903_cov_7.913050:34627..37610</t>
    <phoneticPr fontId="2" type="noConversion"/>
  </si>
  <si>
    <t xml:space="preserve">Putative paralog of CH063_04550.  Truncated, adjacent to CH063_01164, Fgenesh and Augustus predict longer gene including both. </t>
    <phoneticPr fontId="2" type="noConversion"/>
  </si>
  <si>
    <t>ACP, KR, ER, DHG, NADP, FAS</t>
    <phoneticPr fontId="2" type="noConversion"/>
  </si>
  <si>
    <t>CH063_11871</t>
    <phoneticPr fontId="2" type="noConversion"/>
  </si>
  <si>
    <t>velvet_01_NODE_958078_length_551887_cov_6.660717:18996..22339</t>
    <phoneticPr fontId="2" type="noConversion"/>
  </si>
  <si>
    <t xml:space="preserve">Missing 3' end . Not included in PKS tree because it lacks KS domain. Overlaps Ch063_05462. </t>
    <phoneticPr fontId="2" type="noConversion"/>
  </si>
  <si>
    <t>Overlaps with CH063_02131, annotated as a peptide synthetase in Broad. CH063_02131 contains an EntF domain foundin NRPS modules and related proteins: it's closest BLAST hit is a PKS. CH063_02131 was removed from the PKS list because it had none of the required conserved domains.  Fgenesh predicts a longer gene that contains both of these.</t>
    <phoneticPr fontId="2" type="noConversion"/>
  </si>
  <si>
    <t xml:space="preserve">Missing 3' end. Ortholog of GLRG_08482. Found in contig adjacent to CH063_06439, CH063_13568 and CH063_13651.  Fgenesh predicts a PKS incorporating all four. </t>
    <phoneticPr fontId="2" type="noConversion"/>
  </si>
  <si>
    <t>CH063_13568</t>
    <phoneticPr fontId="2" type="noConversion"/>
  </si>
  <si>
    <t>CH063_11272</t>
    <phoneticPr fontId="2" type="noConversion"/>
  </si>
  <si>
    <t>hypothetical protein</t>
    <phoneticPr fontId="2" type="noConversion"/>
  </si>
  <si>
    <t>Missing 5' end, this gene is a fragment. Aligns with 3' end of GLRG_11626</t>
    <phoneticPr fontId="2" type="noConversion"/>
  </si>
  <si>
    <t>velvet_01_NODE_997971_length_89647_cov_6.747119:61996..64294</t>
    <phoneticPr fontId="2" type="noConversion"/>
  </si>
  <si>
    <t>Has 0/3 required PKS domains. Overlaps with CH063_02139 and CH063_15985.</t>
    <phoneticPr fontId="2" type="noConversion"/>
  </si>
  <si>
    <t>CH063_15985</t>
    <phoneticPr fontId="2" type="noConversion"/>
  </si>
  <si>
    <t>Not included in PKS tree because it lacks KS domain. Overlaps with CH063_02139 and CH063_08296.</t>
    <phoneticPr fontId="2" type="noConversion"/>
  </si>
  <si>
    <t>velvet_01_NODE_559650_length_385967_cov_7.182814:98581..103884</t>
    <phoneticPr fontId="2" type="noConversion"/>
  </si>
  <si>
    <t>Similar to cercosporin polyketide synthase. Predicted to be complete and have 3/3 required PKS domains.Overlaps with CH063_10861.</t>
    <phoneticPr fontId="2" type="noConversion"/>
  </si>
  <si>
    <t>velvet_01_NODE_559650_length_385967_cov_7.182814:97271..98953</t>
    <phoneticPr fontId="2" type="noConversion"/>
  </si>
  <si>
    <t>velvet_01_NODE_1201566_length_1305100_cov_7.413157:503449..511163</t>
    <phoneticPr fontId="2" type="noConversion"/>
  </si>
  <si>
    <t xml:space="preserve">Missing 3' end. Not included in the PKS tree because it lacks KS domain. Has N-terminal SP. Found in contig next to CH063_07311, CH063_12422, CH063_14450.  All align with GLRG_02583. Fgenesh predicts a longer gene incorporating all of these.   </t>
    <phoneticPr fontId="2" type="noConversion"/>
  </si>
  <si>
    <t>CH063_07813</t>
    <phoneticPr fontId="2" type="noConversion"/>
  </si>
  <si>
    <t>reducing polyketide synthase</t>
    <phoneticPr fontId="2" type="noConversion"/>
  </si>
  <si>
    <t>GLRG_11840</t>
    <phoneticPr fontId="2" type="noConversion"/>
  </si>
  <si>
    <t>velvet_01_NODE_184484_length_135147_cov_7.203512:42609..48510</t>
    <phoneticPr fontId="2" type="noConversion"/>
  </si>
  <si>
    <t>Similar to RADS1 reducing PKS. No homolog, but shares branch and is next to CH063_11421 in velvet contig. Missing part of N-terminal KS domain. Found in contig also next to CH063_05400, not included because it had 0/3 conserved domains. Fgenesh predicts a single PKS incorporating these three.</t>
    <phoneticPr fontId="2" type="noConversion"/>
  </si>
  <si>
    <t>velvet_01_NODE_1105551_length_241554_cov_7.229323:95821..101415</t>
    <phoneticPr fontId="2" type="noConversion"/>
  </si>
  <si>
    <t>Missing 5' end. Ortholog of GLRG_00918. Missing N-terminal of KS domain. Adjacent to CH063_07952, Fgenesh predicts one gene including both.</t>
    <phoneticPr fontId="2" type="noConversion"/>
  </si>
  <si>
    <t>CH063_10064</t>
    <phoneticPr fontId="2" type="noConversion"/>
  </si>
  <si>
    <r>
      <t xml:space="preserve">Orthologous to GLRG_09842.  SYN5 clade. Reannotated hybrid includes CH063_03254 (also annotated by Broad as lovastatin nonaketide synthase). </t>
    </r>
    <r>
      <rPr>
        <sz val="12"/>
        <color indexed="14"/>
        <rFont val="Arial"/>
      </rPr>
      <t/>
    </r>
    <phoneticPr fontId="2" type="noConversion"/>
  </si>
  <si>
    <r>
      <t xml:space="preserve">Missing 3'end, overlaps with CH063_10226.  </t>
    </r>
    <r>
      <rPr>
        <sz val="12"/>
        <color indexed="14"/>
        <rFont val="Arial"/>
      </rPr>
      <t/>
    </r>
    <phoneticPr fontId="2" type="noConversion"/>
  </si>
  <si>
    <t>KS, ACP, AT, DH</t>
    <phoneticPr fontId="2" type="noConversion"/>
  </si>
  <si>
    <t>Ortholog of GLRG_10317. Found in contig next to CH063_04219, Fgenesh predicts a longer PKS including both.</t>
    <phoneticPr fontId="2" type="noConversion"/>
  </si>
  <si>
    <t xml:space="preserve">Putative paralog with CH063_04895.  Full length gene not assembled in Velvet.  </t>
    <phoneticPr fontId="2" type="noConversion"/>
  </si>
  <si>
    <t>velvet_01_NODE_1065172_length_190580_cov_6.712021:13566..19068</t>
    <phoneticPr fontId="2" type="noConversion"/>
  </si>
  <si>
    <t>Missing 3' end. No homolog. Found in contig next to CH063_ 07922 which was removed from list because it had no PKS conserved domains. Fgenesh predicts a single PKS including both.</t>
    <phoneticPr fontId="2" type="noConversion"/>
  </si>
  <si>
    <t>velvet_01_NODE_19241_length_72936_cov_7.778683:41133..48902</t>
    <phoneticPr fontId="2" type="noConversion"/>
  </si>
  <si>
    <t>KS (N-terminal), TH</t>
    <phoneticPr fontId="2" type="noConversion"/>
  </si>
  <si>
    <t>CH063_16107</t>
    <phoneticPr fontId="2" type="noConversion"/>
  </si>
  <si>
    <t>Missing 3' end. Not included in PKS tree because it lacks a good KS domain. Overlaps with CH063_08379 and CH063_09225. Fgenesh predicts one gene containing all three plus CH063_16067.</t>
    <phoneticPr fontId="2" type="noConversion"/>
  </si>
  <si>
    <t>hypothetical protein</t>
    <phoneticPr fontId="2" type="noConversion"/>
  </si>
  <si>
    <t>velvet_01_NODE_166454_length_331783_cov_7.552053:310646..313349</t>
    <phoneticPr fontId="2" type="noConversion"/>
  </si>
  <si>
    <t>Missing 3' end. Incomplete. Putative paralog of CH063_01990. Found in contig next to CH063_14491.  Augustus predicts a longer gene incorporating both.</t>
    <phoneticPr fontId="2" type="noConversion"/>
  </si>
  <si>
    <t>hypothetical protein</t>
    <phoneticPr fontId="2" type="noConversion"/>
  </si>
  <si>
    <t>AT, AH, DH</t>
    <phoneticPr fontId="2" type="noConversion"/>
  </si>
  <si>
    <t>Not included in PKS tree because it lacks KS domain. Found in velvet contig next to CH063_08736.  Augustus predicts a longer gene incorporating both.</t>
    <phoneticPr fontId="2" type="noConversion"/>
  </si>
  <si>
    <t>CH063_08833</t>
    <phoneticPr fontId="2" type="noConversion"/>
  </si>
  <si>
    <t>velvet_01_NODE_1001819_length_228881_cov_6.687986:103376..108400</t>
    <phoneticPr fontId="2" type="noConversion"/>
  </si>
  <si>
    <t>Missing 3' end. Not included in PKS tree because it lacks clear KS domain.  Found in velvet contig immediately adjacent to CH063_11919, but Fgenesh predicts two genes.</t>
    <phoneticPr fontId="2" type="noConversion"/>
  </si>
  <si>
    <t>CH063_09989</t>
    <phoneticPr fontId="2" type="noConversion"/>
  </si>
  <si>
    <t>hypothetical protein</t>
    <phoneticPr fontId="2" type="noConversion"/>
  </si>
  <si>
    <t>KR, NADP</t>
    <phoneticPr fontId="2" type="noConversion"/>
  </si>
  <si>
    <t>Trans_IPPS_HH, Isoprenoid_Biosyn_C1 superfamily</t>
    <phoneticPr fontId="2" type="noConversion"/>
  </si>
  <si>
    <t xml:space="preserve">Missing 5' end. Not included in PKS tree because it lacks KS domain. Found in contig adjacent to CH063_06439, CH063_11306 and CH063_13651.  Fgenesh predicts a PKS incorporating all four. </t>
    <phoneticPr fontId="2" type="noConversion"/>
  </si>
  <si>
    <t>Missing 5' end. Found in contig next to CH063_06439, CH063_13568 and CH063_11306.  Fgenesh predicts a PKS gene incorporating all four.</t>
    <phoneticPr fontId="2" type="noConversion"/>
  </si>
  <si>
    <t xml:space="preserve">Missing 3' end  Overlaps with CH063_14111.  Putative ortholog of GLRG_09075. </t>
    <phoneticPr fontId="2" type="noConversion"/>
  </si>
  <si>
    <t>hypothetical protein</t>
    <phoneticPr fontId="2" type="noConversion"/>
  </si>
  <si>
    <t xml:space="preserve">Missing 5' end . Incomplete. Overlaps with CH063_ 06479. </t>
    <phoneticPr fontId="2" type="noConversion"/>
  </si>
  <si>
    <t>hypothetical protein</t>
    <phoneticPr fontId="2" type="noConversion"/>
  </si>
  <si>
    <t>KS (N-terminal), TH</t>
    <phoneticPr fontId="2" type="noConversion"/>
  </si>
  <si>
    <t>CH063_12229</t>
    <phoneticPr fontId="2" type="noConversion"/>
  </si>
  <si>
    <t>hypothetical protein</t>
    <phoneticPr fontId="2" type="noConversion"/>
  </si>
  <si>
    <t>CH063_12584</t>
    <phoneticPr fontId="2" type="noConversion"/>
  </si>
  <si>
    <t>hypothetical protein</t>
    <phoneticPr fontId="2" type="noConversion"/>
  </si>
  <si>
    <t>ACP, T</t>
    <phoneticPr fontId="2" type="noConversion"/>
  </si>
  <si>
    <t>CH063_12236</t>
    <phoneticPr fontId="2" type="noConversion"/>
  </si>
  <si>
    <t>KS, AT, ACP</t>
    <phoneticPr fontId="2" type="noConversion"/>
  </si>
  <si>
    <t>velvet_01_NODE_1023488_length_384269_cov_6.738202:235858..238993</t>
    <phoneticPr fontId="2" type="noConversion"/>
  </si>
  <si>
    <t>This gene was not included in the PKS tree because it had not clear KS domain.</t>
    <phoneticPr fontId="2" type="noConversion"/>
  </si>
  <si>
    <t>CH063_12551</t>
    <phoneticPr fontId="2" type="noConversion"/>
  </si>
  <si>
    <t>AT, ACP, T</t>
    <phoneticPr fontId="2" type="noConversion"/>
  </si>
  <si>
    <t>CH063_12805</t>
    <phoneticPr fontId="2" type="noConversion"/>
  </si>
  <si>
    <t>hypothetical protein</t>
    <phoneticPr fontId="2" type="noConversion"/>
  </si>
  <si>
    <t>ACP, KR, T, NADP</t>
    <phoneticPr fontId="2" type="noConversion"/>
  </si>
  <si>
    <t xml:space="preserve">Missing 3'end. Missing C-terminal KS domain. Found in contig next to CH063_12824, Fgenesh predicts one gene containing both. </t>
    <phoneticPr fontId="2" type="noConversion"/>
  </si>
  <si>
    <t>KS (C-terminal), TH</t>
    <phoneticPr fontId="2" type="noConversion"/>
  </si>
  <si>
    <t xml:space="preserve">Missing N-terminal KS domain. Putative paralog of CHO63_16067. </t>
    <phoneticPr fontId="2" type="noConversion"/>
  </si>
  <si>
    <t xml:space="preserve">Missing 3' end.  Fgenesh predicts full-length PKS including CH063_13475. </t>
    <phoneticPr fontId="2" type="noConversion"/>
  </si>
  <si>
    <t>hypothetical protein</t>
    <phoneticPr fontId="2" type="noConversion"/>
  </si>
  <si>
    <t>ACP, T</t>
    <phoneticPr fontId="2" type="noConversion"/>
  </si>
  <si>
    <t>Probably a fragment. Not included in PKS tree because it lacks KS domain.</t>
    <phoneticPr fontId="2" type="noConversion"/>
  </si>
  <si>
    <t>hypothetical protein</t>
    <phoneticPr fontId="2" type="noConversion"/>
  </si>
  <si>
    <t>velvet_01_NODE_979760_length_267843_cov_6.996964:198910..203352</t>
    <phoneticPr fontId="2" type="noConversion"/>
  </si>
  <si>
    <t>CH063_10823</t>
    <phoneticPr fontId="2" type="noConversion"/>
  </si>
  <si>
    <t>hypothetical protein</t>
    <phoneticPr fontId="2" type="noConversion"/>
  </si>
  <si>
    <t>ACP, KR, ER, ZnDHG, DHG, FAS</t>
    <phoneticPr fontId="2" type="noConversion"/>
  </si>
  <si>
    <t xml:space="preserve">At the end of a contig, Missing 3' end.  Incomplete.  This hybrid incorporates CH063_11198, CH063_08608, CH063_09143, and CH063_05151.  SMURF has called this gene in two parts as Cluster 20. </t>
    <phoneticPr fontId="2" type="noConversion"/>
  </si>
  <si>
    <t>ACP, T</t>
    <phoneticPr fontId="2" type="noConversion"/>
  </si>
  <si>
    <t>Probably a fragment. Not included in PKS tree because it lacks KS domain.</t>
    <phoneticPr fontId="2" type="noConversion"/>
  </si>
  <si>
    <t>CH063_15594</t>
    <phoneticPr fontId="2" type="noConversion"/>
  </si>
  <si>
    <t>hypothetical protein</t>
    <phoneticPr fontId="2" type="noConversion"/>
  </si>
  <si>
    <t>Not included in PKS tree because it lacks KS domain. Found in velvet contig next to CH063_08054 and CH063_10064.  All three align with GLRG_07171.  Fgenesh predicts a full-length PKS.</t>
    <phoneticPr fontId="2" type="noConversion"/>
  </si>
  <si>
    <t>Not included in PKS tree because it lacked a clear KS domain. Ortholog of GLRG_06162.</t>
    <phoneticPr fontId="2" type="noConversion"/>
  </si>
  <si>
    <t>CH063_08379</t>
    <phoneticPr fontId="2" type="noConversion"/>
  </si>
  <si>
    <t>AT, DH, ZnDGH, DHG</t>
    <phoneticPr fontId="2" type="noConversion"/>
  </si>
  <si>
    <t>velvet_01_NODE_1003557_length_224356_cov_6.561781:162636..167540</t>
    <phoneticPr fontId="2" type="noConversion"/>
  </si>
  <si>
    <t xml:space="preserve">Has 1/3 conserved PKS domains. Overlaps with CH063_16107 and CH063_09225. Fgenesh predicts one gene containing all three plus CH063_16067. </t>
    <phoneticPr fontId="2" type="noConversion"/>
  </si>
  <si>
    <t>According to phylogenetic analysis this complete revised gene is orthologos to GLRG_00469. Revised gene composed by the BROAD genes: CH063_15533, CH063_15485, CH063_10172, CH063_01270, CH063_01271, CH063_10216, CH063_01213 and CH063_05450</t>
    <phoneticPr fontId="2" type="noConversion"/>
  </si>
  <si>
    <t xml:space="preserve">velvet_01_NODE_827414_length_239382_cov_7.101340:131700..147099 </t>
    <phoneticPr fontId="2" type="noConversion"/>
  </si>
  <si>
    <t xml:space="preserve">According to phylogenetic analysis this complete revised NRPS is unique to C. higginsianum and is composed by the BROAD genes:  CH063_06383, CH063_12919 and CH063_06867. </t>
    <phoneticPr fontId="2" type="noConversion"/>
  </si>
  <si>
    <t>ATC</t>
    <phoneticPr fontId="2" type="noConversion"/>
  </si>
  <si>
    <t>5e+138</t>
    <phoneticPr fontId="2" type="noConversion"/>
  </si>
  <si>
    <t xml:space="preserve">According to phylogenetic analysis this complete revised gene is unique to C. higginsianum and is composed by the BROAD genes: CH063_07228 and CH063_02841. </t>
    <phoneticPr fontId="2" type="noConversion"/>
  </si>
  <si>
    <t>The protein is probably a fragment, it is very short.</t>
    <phoneticPr fontId="2" type="noConversion"/>
  </si>
  <si>
    <t>phytoene synthase</t>
    <phoneticPr fontId="2" type="noConversion"/>
  </si>
  <si>
    <t>Trans_IPPS_HH, Isoprenoid_Biosyn_C1 superfamily</t>
    <phoneticPr fontId="2" type="noConversion"/>
  </si>
  <si>
    <t>CH063_04922</t>
    <phoneticPr fontId="2" type="noConversion"/>
  </si>
  <si>
    <t>squalene/phytoene synthase</t>
    <phoneticPr fontId="2" type="noConversion"/>
  </si>
  <si>
    <t>Isoprenoid_Biosyn_C1 superfamily</t>
    <phoneticPr fontId="2" type="noConversion"/>
  </si>
  <si>
    <t>CH063_04944</t>
    <phoneticPr fontId="2" type="noConversion"/>
  </si>
  <si>
    <t>squalene synthase</t>
    <phoneticPr fontId="2" type="noConversion"/>
  </si>
  <si>
    <t xml:space="preserve">According to phylogenetic analysis this complete revised gene is unique to C. higginsianum and is composed by the BROAD genes: CH063_12680 and CH063_02753. </t>
    <phoneticPr fontId="2" type="noConversion"/>
  </si>
  <si>
    <t xml:space="preserve">velvet_01_NODE_1011311_length_221448_cov_6.584422:164100..173999 </t>
    <phoneticPr fontId="2" type="noConversion"/>
  </si>
  <si>
    <t>CH063_11355</t>
    <phoneticPr fontId="2" type="noConversion"/>
  </si>
  <si>
    <t>ACP, MT</t>
    <phoneticPr fontId="2" type="noConversion"/>
  </si>
  <si>
    <t>velvet_01_NODE_1065172_length_190580_cov_6.712021:6028..8526</t>
    <phoneticPr fontId="2" type="noConversion"/>
  </si>
  <si>
    <t xml:space="preserve">Immediately upstream of CH063_14031.  Fgenesh predicts an incomplete PKS with both genes.  </t>
    <phoneticPr fontId="2" type="noConversion"/>
  </si>
  <si>
    <t>KS, AT, TH</t>
    <phoneticPr fontId="2" type="noConversion"/>
  </si>
  <si>
    <t>velvet_01_NODE_1065172_length_190580_cov_6.712021:8523..10422</t>
    <phoneticPr fontId="2" type="noConversion"/>
  </si>
  <si>
    <t xml:space="preserve">Immediately downstream of CH063_11355.  Fgenesh predicts an incomplete PKS with both genes. </t>
    <phoneticPr fontId="2" type="noConversion"/>
  </si>
  <si>
    <t>CH063_11456</t>
    <phoneticPr fontId="2" type="noConversion"/>
  </si>
  <si>
    <t>MT</t>
    <phoneticPr fontId="2" type="noConversion"/>
  </si>
  <si>
    <t>phenolpthiocerol synthesis polyketide synthase ppsA  </t>
    <phoneticPr fontId="2" type="noConversion"/>
  </si>
  <si>
    <t>KS, TH</t>
    <phoneticPr fontId="2" type="noConversion"/>
  </si>
  <si>
    <t>CH063_02786</t>
    <phoneticPr fontId="2" type="noConversion"/>
  </si>
  <si>
    <t>Non-ribosomal Peptide Synthase</t>
    <phoneticPr fontId="2" type="noConversion"/>
  </si>
  <si>
    <t xml:space="preserve">According to phylogenetic analysis, this complete gene is orthologous tof GLGR_00920. Homolog of GLGR_00920. Revised with new Velvet assembly and the gene seems to be complete. </t>
    <phoneticPr fontId="2" type="noConversion"/>
  </si>
  <si>
    <t>PKS-NRPS  (Total number: 6)</t>
    <phoneticPr fontId="2" type="noConversion"/>
  </si>
  <si>
    <t xml:space="preserve">ACE1 clade. Missing 3' end.  ACE1 PKS-NRPS hybrid, incorporating CH063_03067, CH063_15080, CH063_10791.  </t>
    <phoneticPr fontId="2" type="noConversion"/>
  </si>
  <si>
    <t>lovastatin nonaketide synthase</t>
    <phoneticPr fontId="2" type="noConversion"/>
  </si>
  <si>
    <t>GLRG_09842</t>
    <phoneticPr fontId="2" type="noConversion"/>
  </si>
  <si>
    <t>PRK05691, Acetyl-CoA_Synthetase superfamily</t>
    <phoneticPr fontId="2" type="noConversion"/>
  </si>
  <si>
    <t>3e-57</t>
    <phoneticPr fontId="2" type="noConversion"/>
  </si>
  <si>
    <r>
      <t xml:space="preserve">No ortholog </t>
    </r>
    <r>
      <rPr>
        <i/>
        <sz val="10"/>
        <rFont val="Arial Narrow"/>
        <family val="2"/>
      </rPr>
      <t>C. higginsianum</t>
    </r>
    <r>
      <rPr>
        <sz val="10"/>
        <rFont val="Arial Narrow"/>
        <family val="2"/>
      </rPr>
      <t xml:space="preserve">. </t>
    </r>
    <phoneticPr fontId="2" type="noConversion"/>
  </si>
  <si>
    <t>GLRG_02500</t>
    <phoneticPr fontId="2" type="noConversion"/>
  </si>
  <si>
    <t xml:space="preserve">aromatic prenyltransferase </t>
    <phoneticPr fontId="2" type="noConversion"/>
  </si>
  <si>
    <t>GLRG_07878</t>
    <phoneticPr fontId="2" type="noConversion"/>
  </si>
  <si>
    <t>aromatic prenyltransferase</t>
    <phoneticPr fontId="2" type="noConversion"/>
  </si>
  <si>
    <t>GLRG_07955</t>
    <phoneticPr fontId="2" type="noConversion"/>
  </si>
  <si>
    <t>aromatic prenyltransferase</t>
    <phoneticPr fontId="2" type="noConversion"/>
  </si>
  <si>
    <t>GLRG_11423</t>
    <phoneticPr fontId="2" type="noConversion"/>
  </si>
  <si>
    <t>aromatic prenyltransferase</t>
    <phoneticPr fontId="2" type="noConversion"/>
  </si>
  <si>
    <t>GLRG_11574</t>
    <phoneticPr fontId="2" type="noConversion"/>
  </si>
  <si>
    <t>aromatic prenyltransferase</t>
    <phoneticPr fontId="2" type="noConversion"/>
  </si>
  <si>
    <t>GLRG_11853</t>
    <phoneticPr fontId="2" type="noConversion"/>
  </si>
  <si>
    <t>aromatic prenyltransferase</t>
    <phoneticPr fontId="2" type="noConversion"/>
  </si>
  <si>
    <t xml:space="preserve">Incomplete fragment in Broad, joined with CH063_13029, CH063_16009, and CH063_11424. </t>
    <phoneticPr fontId="2" type="noConversion"/>
  </si>
  <si>
    <t>GLRG_07171</t>
    <phoneticPr fontId="2" type="noConversion"/>
  </si>
  <si>
    <t>Enoyl red domain</t>
    <phoneticPr fontId="2" type="noConversion"/>
  </si>
  <si>
    <t>2e-42</t>
    <phoneticPr fontId="2" type="noConversion"/>
  </si>
  <si>
    <t>velvet_01_NODE_1160886_length_192110_cov_7.160975:180537..181809</t>
    <phoneticPr fontId="2" type="noConversion"/>
  </si>
  <si>
    <t>Missing 5' end. Contains a highly repetitive element.  Similar to PKS from Cochliobolus carbonum (AAR90266.1).  Adjacent to CH063_12805, but Fgenesh predicts two separate genes.</t>
    <phoneticPr fontId="2" type="noConversion"/>
  </si>
  <si>
    <t>CH063_13245</t>
    <phoneticPr fontId="2" type="noConversion"/>
  </si>
  <si>
    <t>hypothetical protein</t>
    <phoneticPr fontId="2" type="noConversion"/>
  </si>
  <si>
    <t>GLRG_07434</t>
    <phoneticPr fontId="2" type="noConversion"/>
  </si>
  <si>
    <t>NRPS (Total number: 12)</t>
    <phoneticPr fontId="2" type="noConversion"/>
  </si>
  <si>
    <r>
      <t xml:space="preserve">similar to fusicoccadiene synthase -  According to phylogenetic analysis, this gene is orthologous to </t>
    </r>
    <r>
      <rPr>
        <i/>
        <sz val="10"/>
        <rFont val="Arial Narrow"/>
        <family val="2"/>
      </rPr>
      <t>C. graminicola</t>
    </r>
    <phoneticPr fontId="2" type="noConversion"/>
  </si>
  <si>
    <t>CH063_02828</t>
    <phoneticPr fontId="2" type="noConversion"/>
  </si>
  <si>
    <t>hypothetical protein</t>
    <phoneticPr fontId="2" type="noConversion"/>
  </si>
  <si>
    <t>Trans_IPPS_HT, Isoprenoid_Biosyn_C1 superfamily, IspA</t>
    <phoneticPr fontId="2" type="noConversion"/>
  </si>
  <si>
    <r>
      <t xml:space="preserve">similar to geranylgeranyl pyrophosphate synthetase - According to phylogenetic analysis, this gene does not have an ortholog in </t>
    </r>
    <r>
      <rPr>
        <i/>
        <sz val="10"/>
        <rFont val="Arial Narrow"/>
        <family val="2"/>
      </rPr>
      <t>C. graminicola</t>
    </r>
    <phoneticPr fontId="2" type="noConversion"/>
  </si>
  <si>
    <t>CH063_03470</t>
    <phoneticPr fontId="2" type="noConversion"/>
  </si>
  <si>
    <t>geranylgeranyl pyrophosphate synthase</t>
    <phoneticPr fontId="2" type="noConversion"/>
  </si>
  <si>
    <t>Trans_IPPS_HT, Isoprenoid_Biosyn_C1 superfamily</t>
    <phoneticPr fontId="2" type="noConversion"/>
  </si>
  <si>
    <r>
      <t xml:space="preserve">According to phylogenetic analysis, this gene does not have an ortholog in </t>
    </r>
    <r>
      <rPr>
        <i/>
        <sz val="10"/>
        <rFont val="Arial Narrow"/>
        <family val="2"/>
      </rPr>
      <t>C. graminicola</t>
    </r>
    <phoneticPr fontId="2" type="noConversion"/>
  </si>
  <si>
    <t>CH063_03786</t>
    <phoneticPr fontId="2" type="noConversion"/>
  </si>
  <si>
    <t>Similar to mycocerosic acid synthase from Pyrenophora tritici-repentis: 75% identities, 86% positives.</t>
    <phoneticPr fontId="2" type="noConversion"/>
  </si>
  <si>
    <t>reducing PKS</t>
    <phoneticPr fontId="2" type="noConversion"/>
  </si>
  <si>
    <t xml:space="preserve">reducing PKS. Located adjacent to a repetitive sequence.  </t>
    <phoneticPr fontId="2" type="noConversion"/>
  </si>
  <si>
    <t>reducing PKS. The predicted protein is very short for a PKS, and is likely to be a fragment.  This gene has repetitive elements immediately upstream and immediately downstream.</t>
    <phoneticPr fontId="2" type="noConversion"/>
  </si>
  <si>
    <t>Similar to lovastatin nonaketide synthase of M. oryzae: 81% identities, 89% positives.</t>
    <phoneticPr fontId="2" type="noConversion"/>
  </si>
  <si>
    <r>
      <t>According to phylogenetic analysis, this gene does not have an ortholog in</t>
    </r>
    <r>
      <rPr>
        <i/>
        <sz val="10"/>
        <rFont val="Arial Narrow"/>
        <family val="2"/>
      </rPr>
      <t xml:space="preserve"> C. graminicola</t>
    </r>
    <phoneticPr fontId="2" type="noConversion"/>
  </si>
  <si>
    <t>CH063_05193</t>
    <phoneticPr fontId="2" type="noConversion"/>
  </si>
  <si>
    <t>Trans_IPPS_HT, Terpene_cyclase_nonplant_C1, IspA, Isoprenoid_Biosyn_C1 superfamily</t>
    <phoneticPr fontId="2" type="noConversion"/>
  </si>
  <si>
    <t>According to phylogenetic analysis this complete revised NRPS orthologous to GLRG_06838. Revised gene composed by BROAD genes: CH063_03061 and CH063_14545.</t>
    <phoneticPr fontId="2" type="noConversion"/>
  </si>
  <si>
    <t xml:space="preserve">According to phylogenetic analysis this complete revised gene is unique to C. higginsianum and is composed by the BROAD genes: CH063_08025, CH063_10344, CH063_10658, CH063_12481 and CH063_02723. </t>
    <phoneticPr fontId="2" type="noConversion"/>
  </si>
  <si>
    <t>ATCAred</t>
    <phoneticPr fontId="2" type="noConversion"/>
  </si>
  <si>
    <t>According to phylogenetic analysis this complete gene is unique to C. higginsianum.Second A domain homolog of first A domain from CH063_06867. Revised in velvet assembly and the gene seems to be complete</t>
    <phoneticPr fontId="2" type="noConversion"/>
  </si>
  <si>
    <t>CH063_10116</t>
    <phoneticPr fontId="2" type="noConversion"/>
  </si>
  <si>
    <t>hypothetical protein</t>
    <phoneticPr fontId="2" type="noConversion"/>
  </si>
  <si>
    <t>Isoprenoid_Biosyn_C1 superfamily</t>
    <phoneticPr fontId="2" type="noConversion"/>
  </si>
  <si>
    <t>CH063_11259</t>
    <phoneticPr fontId="2" type="noConversion"/>
  </si>
  <si>
    <t>Trans_IPPS_HT, Isoprenoid_Biosyn_C1 superfamily</t>
    <phoneticPr fontId="2" type="noConversion"/>
  </si>
  <si>
    <t>CH063_13466</t>
    <phoneticPr fontId="2" type="noConversion"/>
  </si>
  <si>
    <t>Isoprenoid_Biosyn_C1 superfamily</t>
    <phoneticPr fontId="2" type="noConversion"/>
  </si>
  <si>
    <r>
      <t>similar to fusicoccadiene synthase -According to phylogenetic analysis, this gene does not have an ortholog in</t>
    </r>
    <r>
      <rPr>
        <i/>
        <sz val="10"/>
        <rFont val="Arial Narrow"/>
        <family val="2"/>
      </rPr>
      <t>C. graminicola</t>
    </r>
    <phoneticPr fontId="2" type="noConversion"/>
  </si>
  <si>
    <t>CH063_14956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</si>
  <si>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</si>
  <si>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</si>
  <si>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</si>
  <si>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</si>
  <si>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</si>
  <si>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</si>
  <si>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</si>
  <si>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C. GRAMINICOLA</t>
    <phoneticPr fontId="2" type="noConversion"/>
  </si>
  <si>
    <t>GLRG_01200</t>
    <phoneticPr fontId="2" type="noConversion"/>
  </si>
  <si>
    <t>beta-eliminating lyase</t>
    <phoneticPr fontId="2" type="noConversion"/>
  </si>
  <si>
    <t>The red is for reductase.  This is debatable as a peptide synthetase since it only activates one amino acid and then apparently reduces it. Another possibility would be that this and the other reductase-terminating peptide synthetase are the first components of two –component peptide synthetases.  - Putative ortholog of CH063_04721.  This NRPS is similar to peramine synthase.</t>
    <phoneticPr fontId="2" type="noConversion"/>
  </si>
  <si>
    <t>trp_dimet_allyl superfamily, arom_pren_DMATS domains.</t>
    <phoneticPr fontId="2" type="noConversion"/>
  </si>
  <si>
    <t>TS  (Total number: 17)</t>
    <phoneticPr fontId="2" type="noConversion"/>
  </si>
  <si>
    <t>CH063_00974</t>
    <phoneticPr fontId="2" type="noConversion"/>
  </si>
  <si>
    <t xml:space="preserve">polyprenyl synthetase </t>
    <phoneticPr fontId="2" type="noConversion"/>
  </si>
  <si>
    <t>Putative ortholog of GLRG_11626.  Incomplete fragment in Broad annotation, reannotated gene is 2449aa in length.</t>
    <phoneticPr fontId="2" type="noConversion"/>
  </si>
  <si>
    <t>CH063_06174</t>
    <phoneticPr fontId="2" type="noConversion"/>
  </si>
  <si>
    <t>Trans_IPPS_HT, Isoprenoid_Biosyn_C1 superfamily, IspA</t>
    <phoneticPr fontId="2" type="noConversion"/>
  </si>
  <si>
    <t>similar to decaprenyl-diphosphate synthase subunit 1-  According to phylogenetic analysis, this gene is orthologous to GLRG_09287</t>
    <phoneticPr fontId="2" type="noConversion"/>
  </si>
  <si>
    <t>CH063_01905</t>
    <phoneticPr fontId="2" type="noConversion"/>
  </si>
  <si>
    <t>geranylgeranyl pyrophosphate synthase</t>
    <phoneticPr fontId="2" type="noConversion"/>
  </si>
  <si>
    <t>Isoprenoid_Biosyn_C1 superfamily</t>
    <phoneticPr fontId="2" type="noConversion"/>
  </si>
  <si>
    <t>Choline/carnitine o-acyltransferase domain.</t>
    <phoneticPr fontId="2" type="noConversion"/>
  </si>
  <si>
    <t>Melanin biosynthesis.</t>
    <phoneticPr fontId="2" type="noConversion"/>
  </si>
  <si>
    <t>Choline/carnitine o-acyltransferase domain.</t>
    <phoneticPr fontId="2" type="noConversion"/>
  </si>
  <si>
    <t>Reducing PKS. Similar to lovastatin nonaketide synthase of Magnaporthe oryzae: 45% identities, 65% positives.</t>
    <phoneticPr fontId="2" type="noConversion"/>
  </si>
  <si>
    <t>Similar to conidial yellow pigment biosynthesis PKS of Magnaporthe oryze: 58% identities, 72: positives.</t>
    <phoneticPr fontId="2" type="noConversion"/>
  </si>
  <si>
    <t>Similar to conidial yellow pigment biosynthesis PKS of Arthroderma otae: 57% identities, 72: positives.</t>
    <phoneticPr fontId="2" type="noConversion"/>
  </si>
  <si>
    <t xml:space="preserve">Adjacent to GLRG_09268, but both have KS domains and Genemark, FGeneSH, Augustus, and Snap all support their identity as two separate genes.  </t>
    <phoneticPr fontId="2" type="noConversion"/>
  </si>
  <si>
    <t xml:space="preserve">Adjacent to GLRG_09267, but both have KS domains and Genemark, FGeneSH, Augustus, and Snap all support their identity as two separate genes. </t>
    <phoneticPr fontId="2" type="noConversion"/>
  </si>
  <si>
    <t>KS, AT, ACP, KR, DH, MT, DHG, MSP, A, T,  AAD, NADP, TH, FAS</t>
    <phoneticPr fontId="2" type="noConversion"/>
  </si>
  <si>
    <t>orththologous to CH063_03253, M. oryzae SYN5,  MGG_14943 or MGG-12072, SYN5 clade</t>
    <phoneticPr fontId="2" type="noConversion"/>
  </si>
  <si>
    <t>GLRG_10367</t>
    <phoneticPr fontId="2" type="noConversion"/>
  </si>
  <si>
    <t>AMP-binding enzyme  </t>
    <phoneticPr fontId="2" type="noConversion"/>
  </si>
  <si>
    <t>KS, AT, ACP, KR, DH, A, T, C, AAD, MSP, AH, NADP, MCoAT, TH, FAS</t>
    <phoneticPr fontId="2" type="noConversion"/>
  </si>
  <si>
    <t>Complete gene, no orthologue in C. higginsianum or M. oryzae, new clade somewhat related to GLRG_09842</t>
    <phoneticPr fontId="2" type="noConversion"/>
  </si>
  <si>
    <t>KS, AT, ACP, KR, DH, MT, DHG, C, MT, AH, MCoA, TH, FAS</t>
    <phoneticPr fontId="2" type="noConversion"/>
  </si>
  <si>
    <t xml:space="preserve">AT, ACP, T, MT, ABH, MCoAT, AH, TH , </t>
    <phoneticPr fontId="2" type="noConversion"/>
  </si>
  <si>
    <t>CH063_06400</t>
    <phoneticPr fontId="2" type="noConversion"/>
  </si>
  <si>
    <t>longiborneal synthase</t>
    <phoneticPr fontId="2" type="noConversion"/>
  </si>
  <si>
    <t>No domains</t>
    <phoneticPr fontId="2" type="noConversion"/>
  </si>
  <si>
    <r>
      <t xml:space="preserve">According to phylogenetic analysis, this gene does not have an ortholog in </t>
    </r>
    <r>
      <rPr>
        <i/>
        <sz val="10"/>
        <rFont val="Arial Narrow"/>
        <family val="2"/>
      </rPr>
      <t>C. graminicola</t>
    </r>
    <phoneticPr fontId="2" type="noConversion"/>
  </si>
  <si>
    <r>
      <t>According to phylogenetic analysis, this gene does not have an ortholog in</t>
    </r>
    <r>
      <rPr>
        <i/>
        <sz val="10"/>
        <rFont val="Arial Narrow"/>
        <family val="2"/>
      </rPr>
      <t xml:space="preserve"> C. graminicola</t>
    </r>
    <phoneticPr fontId="2" type="noConversion"/>
  </si>
  <si>
    <t>CH063_09390</t>
    <phoneticPr fontId="2" type="noConversion"/>
  </si>
  <si>
    <t>Isoprenoid_Biosyn_C1 superfamily</t>
    <phoneticPr fontId="2" type="noConversion"/>
  </si>
  <si>
    <r>
      <t xml:space="preserve">This gene is on a different unmapped scaffold from GLRG_11835. It is at the end of the scaffold, just upstream of some repetitive DNA.  This gene is probably part of the </t>
    </r>
    <r>
      <rPr>
        <i/>
        <sz val="10"/>
        <rFont val="Arial Narrow"/>
        <family val="2"/>
      </rPr>
      <t>C. graminicola</t>
    </r>
    <r>
      <rPr>
        <sz val="10"/>
        <rFont val="Arial Narrow"/>
        <family val="2"/>
      </rPr>
      <t xml:space="preserve"> monorden cluster.</t>
    </r>
    <phoneticPr fontId="2" type="noConversion"/>
  </si>
  <si>
    <t xml:space="preserve">Immediately downstream from repetitive DNA at the end of the unmapped scaffold. </t>
    <phoneticPr fontId="2" type="noConversion"/>
  </si>
  <si>
    <t xml:space="preserve">reducing PKS. Immediately downstream from repetitive DNA at the end of the unmapped scaffold. </t>
    <phoneticPr fontId="2" type="noConversion"/>
  </si>
  <si>
    <t>Immediately downstream from repetitive DNA at the end of the unmapped scaffold.  This small scaffold contains only two genes, this one and GLRG_11894.  Both ends of the scaffold have repetitive DNA.</t>
    <phoneticPr fontId="2" type="noConversion"/>
  </si>
  <si>
    <t xml:space="preserve">This is the only gene on a small unmapped scaffold that ends with repetitive elements on both ends, immediately upstream and downstream of the gene. Similar to conidial pigment PKS from Arthroderma behamiae: 48% identities, 66% positives. </t>
    <phoneticPr fontId="2" type="noConversion"/>
  </si>
  <si>
    <t>Isoprenoid_Biosyn_C1 superfamily</t>
    <phoneticPr fontId="2" type="noConversion"/>
  </si>
  <si>
    <t>GLRG_07002</t>
    <phoneticPr fontId="2" type="noConversion"/>
  </si>
  <si>
    <t>farnesyl-diphosphate farnesyltransferase</t>
    <phoneticPr fontId="2" type="noConversion"/>
  </si>
  <si>
    <t xml:space="preserve">Isoprenoid_Biosyn_C1 superfamily, Trans_IPPS_HT, Trans_IPPS, squal_synth, ERG9, SQS_PSY, PLNO2632, HpnD, Isoprenoid_Biosyn_C1 </t>
    <phoneticPr fontId="2" type="noConversion"/>
  </si>
  <si>
    <t>squalene synthase -  According to phylogenetic analysis, this gene does not have an ortholog in C. higginsianum</t>
    <phoneticPr fontId="2" type="noConversion"/>
  </si>
  <si>
    <t>GLRG_07956</t>
    <phoneticPr fontId="2" type="noConversion"/>
  </si>
  <si>
    <t>terpene synthase family protein</t>
    <phoneticPr fontId="2" type="noConversion"/>
  </si>
  <si>
    <t>Isoprenoid_Biosyn_C1 superfamily</t>
    <phoneticPr fontId="2" type="noConversion"/>
  </si>
  <si>
    <t>The red is for reductase, indicating that the dipeptide might be released from the enzyme as a linear dipeptide with a “carboxy terminal” alcohol - Putative ortholog of CH063_03061.</t>
    <phoneticPr fontId="2" type="noConversion"/>
  </si>
  <si>
    <t>Terpene_cyclase_nonplant_C1, IspA, Isoprenoid_Biosyn_C1 superfamily</t>
    <phoneticPr fontId="2" type="noConversion"/>
  </si>
  <si>
    <t>similar to geranylgeranyl pyrophosphate synthetase - According to phylogenetic analysis, this gene is orthologous to GLRG_10302</t>
    <phoneticPr fontId="2" type="noConversion"/>
  </si>
  <si>
    <t>This peptide synthetase should be capable of making a seven residue peptide, most likely cyclic; the fourth and seventh amino acids would be N-methylated.  It is a pretty good ortholog for aureobasidin A1 synthetase (but aureobasidin is a 9-membered peptide) and cyclosporine synthetase (but cyclosporine is an 11-membered peptide) - Putative ortholog of CH063_01271, CH063_12138, CH063_10216, CH063_10172, CH063_05450, CH063_01270 (ChNRPS2)</t>
    <phoneticPr fontId="2" type="noConversion"/>
  </si>
  <si>
    <t>GLRG_07434</t>
    <phoneticPr fontId="2" type="noConversion"/>
  </si>
  <si>
    <t>KS, AT, ACP, MT, DHG, C, A, T, MSP, TE, AH, TH, FAS</t>
    <phoneticPr fontId="2" type="noConversion"/>
  </si>
  <si>
    <t>Complete gene, no orthologue in C. higginsianum or Magnaporthe oryzae, Phylogenetic analysis suggests it belongs to a new clade +/- related to GLRG_09842</t>
    <phoneticPr fontId="2" type="noConversion"/>
  </si>
  <si>
    <t>GLRG_09715</t>
    <phoneticPr fontId="2" type="noConversion"/>
  </si>
  <si>
    <t>KS, AT, ACP, KR, DH, T, MT, DHG, AAD, A, C, T, MSP, TE, AH, NADP, MCoA, TH, FAS</t>
    <phoneticPr fontId="2" type="noConversion"/>
  </si>
  <si>
    <t>Complete gene, No orthologue in C. higginsianum or M. oryzae.  New clade.</t>
    <phoneticPr fontId="2" type="noConversion"/>
  </si>
  <si>
    <t>GLRG_09842</t>
    <phoneticPr fontId="2" type="noConversion"/>
  </si>
  <si>
    <t>GLRG_01675</t>
    <phoneticPr fontId="2" type="noConversion"/>
  </si>
  <si>
    <t>na</t>
    <phoneticPr fontId="2" type="noConversion"/>
  </si>
  <si>
    <t>GLRG_05873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</si>
  <si>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</si>
  <si>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</si>
  <si>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</si>
  <si>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</si>
  <si>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</si>
  <si>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</si>
  <si>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</si>
  <si>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</si>
  <si>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</si>
  <si>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</si>
  <si>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</si>
  <si>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</si>
  <si>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</si>
  <si>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</si>
  <si>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</si>
  <si>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na</t>
    <phoneticPr fontId="2" type="noConversion"/>
  </si>
  <si>
    <t>Phytohormones  (Total number: 13)</t>
    <phoneticPr fontId="2" type="noConversion"/>
  </si>
  <si>
    <t>DMAT  (Total number: 7)</t>
    <phoneticPr fontId="2" type="noConversion"/>
  </si>
  <si>
    <t>PKS  (Total number: 39)</t>
    <phoneticPr fontId="2" type="noConversion"/>
  </si>
  <si>
    <t>NRPS (Total number: 7)</t>
    <phoneticPr fontId="2" type="noConversion"/>
  </si>
  <si>
    <t>TS (Total number: 14)</t>
    <phoneticPr fontId="2" type="noConversion"/>
  </si>
  <si>
    <t>PKS-NRPS (Total number: 7)</t>
    <phoneticPr fontId="2" type="noConversion"/>
  </si>
  <si>
    <t>Truncated gene, related to CH063_05684, orthologous to SYN6 in M. oryzae, LNKS clade.</t>
    <phoneticPr fontId="2" type="noConversion"/>
  </si>
  <si>
    <t>CH063_13385</t>
    <phoneticPr fontId="2" type="noConversion"/>
  </si>
  <si>
    <t>hypothetical protein</t>
    <phoneticPr fontId="2" type="noConversion"/>
  </si>
  <si>
    <t>Isoprenoid_Biosyn_C1 superfamily</t>
    <phoneticPr fontId="2" type="noConversion"/>
  </si>
  <si>
    <t>CH063_06664</t>
    <phoneticPr fontId="2" type="noConversion"/>
  </si>
  <si>
    <t>farnesyl-diphosphate farnesyltransferase</t>
    <phoneticPr fontId="2" type="noConversion"/>
  </si>
  <si>
    <t>Trans_IPPS_HT, Isoprenoid_Biosyn_C1 superfamily</t>
    <phoneticPr fontId="2" type="noConversion"/>
  </si>
  <si>
    <t>CH063_09162</t>
    <phoneticPr fontId="2" type="noConversion"/>
  </si>
  <si>
    <t>aristolochene synthase</t>
    <phoneticPr fontId="2" type="noConversion"/>
  </si>
  <si>
    <t>Isoprenoid_Biosyn_C1 superfamily</t>
    <phoneticPr fontId="2" type="noConversion"/>
  </si>
  <si>
    <t>squalene-phytoene synthase</t>
    <phoneticPr fontId="2" type="noConversion"/>
  </si>
  <si>
    <t xml:space="preserve">CarR_dom_SF, Isoprenoid_Biosyn_C1 superfamily, Trans_IPPS_HT.  </t>
    <phoneticPr fontId="2" type="noConversion"/>
  </si>
  <si>
    <r>
      <t>Carotenoid Biosynthesis -  According to phylogenetic analysis, this gene does not have an ortholog in</t>
    </r>
    <r>
      <rPr>
        <i/>
        <sz val="10"/>
        <rFont val="Arial Narrow"/>
        <family val="2"/>
      </rPr>
      <t xml:space="preserve"> C. higginsianum</t>
    </r>
    <phoneticPr fontId="2" type="noConversion"/>
  </si>
  <si>
    <t>GLRG_02961</t>
    <phoneticPr fontId="2" type="noConversion"/>
  </si>
  <si>
    <t>4e-128</t>
    <phoneticPr fontId="2" type="noConversion"/>
  </si>
  <si>
    <t>Putative ortholog of CH063_14956</t>
    <phoneticPr fontId="2" type="noConversion"/>
  </si>
  <si>
    <t>GLRG_03139</t>
    <phoneticPr fontId="2" type="noConversion"/>
  </si>
  <si>
    <t>polyprenyl synthetase</t>
    <phoneticPr fontId="2" type="noConversion"/>
  </si>
  <si>
    <t xml:space="preserve">Isoprenoid_Biosyn_C1 superfamily, Trans_IPPS_HT.  </t>
    <phoneticPr fontId="2" type="noConversion"/>
  </si>
  <si>
    <t>GLRG_03419</t>
    <phoneticPr fontId="2" type="noConversion"/>
  </si>
  <si>
    <t xml:space="preserve">Isoprenoid_Biosyn_C1 superfamily, Trans_IPPS_HT.  </t>
    <phoneticPr fontId="2" type="noConversion"/>
  </si>
  <si>
    <t>GLRG_03977</t>
    <phoneticPr fontId="2" type="noConversion"/>
  </si>
  <si>
    <t>hypothetical protein</t>
    <phoneticPr fontId="2" type="noConversion"/>
  </si>
  <si>
    <t>Isoprenoid_Biosyn_C1 superfamily</t>
    <phoneticPr fontId="2" type="noConversion"/>
  </si>
  <si>
    <t>GLRG_06676</t>
    <phoneticPr fontId="2" type="noConversion"/>
  </si>
  <si>
    <t>hypothetical protein</t>
    <phoneticPr fontId="2" type="noConversion"/>
  </si>
  <si>
    <t>CH063_13324</t>
    <phoneticPr fontId="2" type="noConversion"/>
  </si>
  <si>
    <t>CH063_14293</t>
    <phoneticPr fontId="2" type="noConversion"/>
  </si>
  <si>
    <t>CH063_14711</t>
    <phoneticPr fontId="2" type="noConversion"/>
  </si>
  <si>
    <t>CH063_14903</t>
    <phoneticPr fontId="2" type="noConversion"/>
  </si>
  <si>
    <t>GLRG_00918</t>
    <phoneticPr fontId="2" type="noConversion"/>
  </si>
  <si>
    <t>GLRG_01860</t>
    <phoneticPr fontId="2" type="noConversion"/>
  </si>
  <si>
    <t>GLRG_02583</t>
    <phoneticPr fontId="2" type="noConversion"/>
  </si>
  <si>
    <t>GLRG_03360</t>
    <phoneticPr fontId="2" type="noConversion"/>
  </si>
  <si>
    <t>GLRG_03507</t>
    <phoneticPr fontId="2" type="noConversion"/>
  </si>
  <si>
    <t>GLRG_03511</t>
    <phoneticPr fontId="2" type="noConversion"/>
  </si>
  <si>
    <t>GLRG_04203</t>
    <phoneticPr fontId="2" type="noConversion"/>
  </si>
  <si>
    <t>Truncated gene, related to CH063_05684, orthologous to SYN7 in M. oryzae, LNKS clade.</t>
    <phoneticPr fontId="2" type="noConversion"/>
  </si>
  <si>
    <t>KS, AT, ACP, KR, MT, DHG, MCoAT, AH, FAS</t>
    <phoneticPr fontId="2" type="noConversion"/>
  </si>
  <si>
    <t>Truncated gene, related to CH063_05684, orthologous to SYN7/SYN6 in M. oryzae, LNKS clade.</t>
    <phoneticPr fontId="2" type="noConversion"/>
  </si>
  <si>
    <t>GLRG_00455</t>
    <phoneticPr fontId="2" type="noConversion"/>
  </si>
  <si>
    <t>polyprenyl synthetase</t>
    <phoneticPr fontId="2" type="noConversion"/>
  </si>
  <si>
    <t xml:space="preserve">Isoprenoid_Biosyn_C1 superfamily, Trans_IPPS_HT.  </t>
    <phoneticPr fontId="2" type="noConversion"/>
  </si>
  <si>
    <t>melanin</t>
  </si>
  <si>
    <t>ACE</t>
  </si>
  <si>
    <t>SYN</t>
  </si>
  <si>
    <t>TRC1</t>
  </si>
  <si>
    <r>
      <t xml:space="preserve"> According to phylogenetic analysis, this gene does not have an ortholog in </t>
    </r>
    <r>
      <rPr>
        <i/>
        <sz val="10"/>
        <rFont val="Arial Narrow"/>
        <family val="2"/>
      </rPr>
      <t>C. higginsianum</t>
    </r>
    <phoneticPr fontId="2" type="noConversion"/>
  </si>
  <si>
    <t>GLRG_08962</t>
    <phoneticPr fontId="2" type="noConversion"/>
  </si>
  <si>
    <t xml:space="preserve">Adjacent to GLRG_00919, but Genemark, FGeneSH, Augustus, and Snap all support their identity as two separate genes.  </t>
    <phoneticPr fontId="2" type="noConversion"/>
  </si>
  <si>
    <t>This gene is likely to be truncated although Broad annotates it as a complete gene. Genemark predicts a much longer gene that includes GLRG_03510 (annotated by Broad as an amidohydrolase).  This gene is just downstream of a repetitive element between it and GLRG_03508</t>
    <phoneticPr fontId="2" type="noConversion"/>
  </si>
  <si>
    <t>GLRG_10302</t>
    <phoneticPr fontId="2" type="noConversion"/>
  </si>
  <si>
    <t>Isoprenoid_Biosyn_C1 superfamily</t>
    <phoneticPr fontId="2" type="noConversion"/>
  </si>
  <si>
    <t>similar to geranylgeranyl pyrophosphate synthetase -  According to phylogenetic analysis, this gene is orthologous to CH063_00974</t>
    <phoneticPr fontId="2" type="noConversion"/>
  </si>
  <si>
    <t>GLRG_10556</t>
    <phoneticPr fontId="2" type="noConversion"/>
  </si>
  <si>
    <t>squalene/phytoene synthase</t>
    <phoneticPr fontId="2" type="noConversion"/>
  </si>
  <si>
    <t>GLRG_11695</t>
    <phoneticPr fontId="2" type="noConversion"/>
  </si>
  <si>
    <t>longiborneal synthase</t>
    <phoneticPr fontId="2" type="noConversion"/>
  </si>
  <si>
    <t>No domains</t>
    <phoneticPr fontId="2" type="noConversion"/>
  </si>
  <si>
    <r>
      <t xml:space="preserve"> According to phylogenetic analysis, this gene is orthologous to CH063_06400/13385 </t>
    </r>
    <r>
      <rPr>
        <sz val="10"/>
        <color indexed="14"/>
        <rFont val="Arial Narrow"/>
        <family val="2"/>
      </rPr>
      <t>(accession number from C. higginsianum?)</t>
    </r>
    <phoneticPr fontId="2" type="noConversion"/>
  </si>
  <si>
    <t>GLRG_07567</t>
    <phoneticPr fontId="2" type="noConversion"/>
  </si>
  <si>
    <t>na</t>
    <phoneticPr fontId="2" type="noConversion"/>
  </si>
  <si>
    <t>Supercontig 62: 99144-100280</t>
  </si>
  <si>
    <t>GLRG_05714</t>
    <phoneticPr fontId="2" type="noConversion"/>
  </si>
  <si>
    <t>GLRG_06162</t>
    <phoneticPr fontId="2" type="noConversion"/>
  </si>
  <si>
    <t>GLRG_07171</t>
    <phoneticPr fontId="2" type="noConversion"/>
  </si>
  <si>
    <t>GLRG_08212</t>
    <phoneticPr fontId="2" type="noConversion"/>
  </si>
  <si>
    <t>GLRG_08482</t>
    <phoneticPr fontId="2" type="noConversion"/>
  </si>
  <si>
    <t>GLRG_08620</t>
    <phoneticPr fontId="2" type="noConversion"/>
  </si>
  <si>
    <t>GLRG_08632</t>
    <phoneticPr fontId="2" type="noConversion"/>
  </si>
  <si>
    <t>GLRG_08640</t>
    <phoneticPr fontId="2" type="noConversion"/>
  </si>
  <si>
    <t>GLRG_09075</t>
    <phoneticPr fontId="2" type="noConversion"/>
  </si>
  <si>
    <t>GLRG_05027</t>
    <phoneticPr fontId="2" type="noConversion"/>
  </si>
  <si>
    <t>GLRG_00920</t>
    <phoneticPr fontId="2" type="noConversion"/>
  </si>
  <si>
    <t>GLRG_08225</t>
    <phoneticPr fontId="2" type="noConversion"/>
  </si>
  <si>
    <t>GLRG_08065</t>
    <phoneticPr fontId="2" type="noConversion"/>
  </si>
  <si>
    <t>GLRG_06838</t>
    <phoneticPr fontId="2" type="noConversion"/>
  </si>
  <si>
    <t>GLRG_06542</t>
    <phoneticPr fontId="2" type="noConversion"/>
  </si>
  <si>
    <t>GLRG_00469</t>
    <phoneticPr fontId="2" type="noConversion"/>
  </si>
  <si>
    <t>velvet_01_NODE_252583_length_64103_cov_8.136718:35647..39486</t>
    <phoneticPr fontId="2" type="noConversion"/>
  </si>
  <si>
    <t>velvet_01_NODE_958078_length_551887_cov_6.660717:291984..299234</t>
    <phoneticPr fontId="2" type="noConversion"/>
  </si>
  <si>
    <t>velvet_01_NODE_322771_length_302328_cov_7.390126:290782..300871</t>
    <phoneticPr fontId="2" type="noConversion"/>
  </si>
  <si>
    <t>CH063_01271</t>
    <phoneticPr fontId="2" type="noConversion"/>
  </si>
  <si>
    <t>aureobasidin A1 biosynthesis complex</t>
    <phoneticPr fontId="2" type="noConversion"/>
  </si>
  <si>
    <t>GLRG_00469</t>
    <phoneticPr fontId="2" type="noConversion"/>
  </si>
  <si>
    <t>ACJ04424.1</t>
  </si>
  <si>
    <t>KS, AT, ACP, KR, DH, MT, DHG, C, AH, MCoAT, TH, FAS</t>
    <phoneticPr fontId="2" type="noConversion"/>
  </si>
  <si>
    <t xml:space="preserve">The predicted protein does not contain a KS domain and is likely to be truncated. There is a repetitive element 2kb downstream. Prolyl oligopeptidase domain. </t>
    <phoneticPr fontId="2" type="noConversion"/>
  </si>
  <si>
    <t xml:space="preserve">Repetive element just upstream of this gene. </t>
    <phoneticPr fontId="2" type="noConversion"/>
  </si>
  <si>
    <t>Repetitive element just downstream of this gene.</t>
    <phoneticPr fontId="2" type="noConversion"/>
  </si>
  <si>
    <t>Gene has repetitive elements just up and downstream.</t>
    <phoneticPr fontId="2" type="noConversion"/>
  </si>
  <si>
    <t>reducing PKS. Gene has repetitive DNA both upstream and downstream.</t>
    <phoneticPr fontId="2" type="noConversion"/>
  </si>
  <si>
    <r>
      <t xml:space="preserve">geranylgeranyl pyrophosphate synthase -  According to phylogenetic analysis, this gene does not have an ortholog in </t>
    </r>
    <r>
      <rPr>
        <i/>
        <sz val="10"/>
        <rFont val="Arial Narrow"/>
        <family val="2"/>
      </rPr>
      <t>C. higginsianum</t>
    </r>
    <phoneticPr fontId="2" type="noConversion"/>
  </si>
  <si>
    <t>GLRG_02475</t>
    <phoneticPr fontId="2" type="noConversion"/>
  </si>
  <si>
    <t>CH063_06479</t>
    <phoneticPr fontId="2" type="noConversion"/>
  </si>
  <si>
    <t>CH063_14111</t>
    <phoneticPr fontId="2" type="noConversion"/>
  </si>
  <si>
    <t>CH063_14450</t>
    <phoneticPr fontId="2" type="noConversion"/>
  </si>
  <si>
    <t>CH063_11421</t>
    <phoneticPr fontId="2" type="noConversion"/>
  </si>
  <si>
    <t>CH063_07952</t>
    <phoneticPr fontId="2" type="noConversion"/>
  </si>
  <si>
    <t>CH063_08210</t>
    <phoneticPr fontId="2" type="noConversion"/>
  </si>
  <si>
    <t>CH063_08054</t>
    <phoneticPr fontId="2" type="noConversion"/>
  </si>
  <si>
    <t>CH063_09225</t>
    <phoneticPr fontId="2" type="noConversion"/>
  </si>
  <si>
    <t>CH063_16067</t>
    <phoneticPr fontId="2" type="noConversion"/>
  </si>
  <si>
    <t>CH063_08736</t>
    <phoneticPr fontId="2" type="noConversion"/>
  </si>
  <si>
    <t>CH063_11919</t>
    <phoneticPr fontId="2" type="noConversion"/>
  </si>
  <si>
    <t>CH063_12228</t>
    <phoneticPr fontId="2" type="noConversion"/>
  </si>
  <si>
    <t>CH063_12824</t>
    <phoneticPr fontId="2" type="noConversion"/>
  </si>
  <si>
    <t>CH063_15193</t>
    <phoneticPr fontId="2" type="noConversion"/>
  </si>
  <si>
    <t>Supercontig 33: 136678-138485</t>
  </si>
  <si>
    <t>Supercontig 4: 1257123-1259166</t>
  </si>
  <si>
    <t>Supercontig 20: 649924-651523</t>
  </si>
  <si>
    <t>Supercontig 21: 483223-485102</t>
  </si>
  <si>
    <t>Supercontig 7: 608850-610338</t>
  </si>
  <si>
    <t>Supercontig 75: 33764-35552</t>
  </si>
  <si>
    <t>Supercontig 21: 201802-203765</t>
  </si>
  <si>
    <t>Supercontig 59: 94244-95991</t>
  </si>
  <si>
    <t>Supercontig 44: 211541-213146</t>
  </si>
  <si>
    <t>Supercontig 69: 82920-84783</t>
  </si>
  <si>
    <t>Supercontig 76: 24585-26327</t>
  </si>
  <si>
    <t>Supercontig 37: 25608-27027</t>
  </si>
  <si>
    <t>Supercontig 42: 344339-345222</t>
  </si>
  <si>
    <t>Supercontig 92: 53620-54801</t>
  </si>
  <si>
    <t>CH063_06867</t>
    <phoneticPr fontId="2" type="noConversion"/>
  </si>
  <si>
    <t>Non-ribosomal Peptide Synthase</t>
    <phoneticPr fontId="2" type="noConversion"/>
  </si>
  <si>
    <t>GLRG_00920</t>
    <phoneticPr fontId="2" type="noConversion"/>
  </si>
  <si>
    <t>ATCATCACATC</t>
    <phoneticPr fontId="2" type="noConversion"/>
  </si>
  <si>
    <t>velvet_01_NODE_1553464_length_278770_cov_6.859120:204204..208630</t>
    <phoneticPr fontId="2" type="noConversion"/>
  </si>
  <si>
    <t>CH063_07228</t>
    <phoneticPr fontId="2" type="noConversion"/>
  </si>
  <si>
    <t>Non-ribosomal Peptide Synthetase 6</t>
    <phoneticPr fontId="2" type="noConversion"/>
  </si>
  <si>
    <t>GLRG_08065</t>
    <phoneticPr fontId="2" type="noConversion"/>
  </si>
  <si>
    <t>CH063_02753</t>
    <phoneticPr fontId="2" type="noConversion"/>
  </si>
  <si>
    <t>amino-acid adenylation domain protein</t>
    <phoneticPr fontId="2" type="noConversion"/>
  </si>
  <si>
    <t>GLRG_06838</t>
    <phoneticPr fontId="2" type="noConversion"/>
  </si>
  <si>
    <t>TRC2</t>
  </si>
  <si>
    <t>TRC3</t>
  </si>
  <si>
    <t>Carotenoid Cluster</t>
  </si>
  <si>
    <t>TRC4</t>
  </si>
  <si>
    <t>Melanin Cluster</t>
  </si>
  <si>
    <t>DMAT (Total number: 10)</t>
  </si>
  <si>
    <t>CH063_03253</t>
  </si>
  <si>
    <t>The extra thiolation and condensation domains are typical of iterative peptide synthetases – in some cases they serve as staging areas for intermediates that will get assembled into larger peptides.  For example, this peptide synthetase might make a 15-member peptide (presumably cyclic) with the five amino acid residues (three different amino acids) ABABC repeated three times- Putative ortholog of CH063_06710 and CH063_07481</t>
    <phoneticPr fontId="2" type="noConversion"/>
  </si>
  <si>
    <t>terpene synthase metal binding domain-containing protein</t>
    <phoneticPr fontId="2" type="noConversion"/>
  </si>
  <si>
    <t>GLRG_09287</t>
    <phoneticPr fontId="2" type="noConversion"/>
  </si>
  <si>
    <t>similar to hexaprenyl pyrophosphate synthase- Putative ortholog of CH063_01583</t>
    <phoneticPr fontId="2" type="noConversion"/>
  </si>
  <si>
    <t>Supercontig 45: 51936-59676</t>
  </si>
  <si>
    <t>Supercontig 46: 337370-345746</t>
  </si>
  <si>
    <t>Supercontig 46: 346420-355163</t>
  </si>
  <si>
    <t>Supercontig 59: 67725-75794</t>
  </si>
  <si>
    <t>Supercontig 18: 271614-273761</t>
  </si>
  <si>
    <t>Supercontig 89: 36979-39078</t>
  </si>
  <si>
    <t>Supercontig 49: 139573-140835</t>
  </si>
  <si>
    <t>Supercontig 41: 324379-325816</t>
  </si>
  <si>
    <t>Supercontig 68: 12400-14038</t>
  </si>
  <si>
    <t>Supercontig 150: 12404-13804</t>
  </si>
  <si>
    <t>Supercontig 31: 60608-62288</t>
  </si>
  <si>
    <t>Supercontig 69: 94520-96085</t>
  </si>
  <si>
    <t>Supercontig 16: 74116-75627</t>
  </si>
  <si>
    <t>Supercontig 1: 1119359-1120452</t>
  </si>
  <si>
    <t>Supercontig 24: 530895-531988</t>
  </si>
  <si>
    <t>Supercontig 63: 161194-165701</t>
  </si>
  <si>
    <t>Supercontig 188: 8635-9986</t>
  </si>
  <si>
    <t>Supercontig 55: 231396-231710</t>
  </si>
  <si>
    <t>Supercontig 62: 113355-120836</t>
  </si>
  <si>
    <t>Supercontig 74: 64697-71917</t>
  </si>
  <si>
    <t>Supercontig 87: 14661-17249</t>
  </si>
  <si>
    <t>Supercontig 87: 47802-55788</t>
  </si>
  <si>
    <t>Supercontig 92: 27538-35715</t>
  </si>
  <si>
    <t>Supercontig 92: 66215-74709</t>
  </si>
  <si>
    <t>Supercontig 117: 4875-12679</t>
  </si>
  <si>
    <t>Supercontig 117: 34121-41301</t>
  </si>
  <si>
    <t>Supercontig 126: 9699-17776</t>
  </si>
  <si>
    <t>Supercontig 140: 15176-23757</t>
  </si>
  <si>
    <t>Supercontig 141: 6098-12431</t>
  </si>
  <si>
    <t>Supercontig 141: 20562-27811</t>
  </si>
  <si>
    <t>Supercontig 150: 2930-10183</t>
  </si>
  <si>
    <t>Supercontig 162: 2698-10998</t>
  </si>
  <si>
    <t>Supercontig 175: 5232-12927</t>
  </si>
  <si>
    <t xml:space="preserve">According to phylogenetic analysis this complete revised NRPS orthologous to GLRG_06542. Revised gene composed by the BROAD genes: CH063_06710, CH063_07448, CH063_13462, CH063_14432 and CH063_15055. </t>
    <phoneticPr fontId="2" type="noConversion"/>
  </si>
  <si>
    <t>CH063_07448</t>
    <phoneticPr fontId="2" type="noConversion"/>
  </si>
  <si>
    <t>D-alanine-poly(Phosphorbitol) ligase subunit 1</t>
    <phoneticPr fontId="2" type="noConversion"/>
  </si>
  <si>
    <t>GLRG_06542</t>
    <phoneticPr fontId="2" type="noConversion"/>
  </si>
  <si>
    <t>CH063_00035</t>
    <phoneticPr fontId="2" type="noConversion"/>
  </si>
  <si>
    <t>CH063_00511</t>
    <phoneticPr fontId="2" type="noConversion"/>
  </si>
  <si>
    <t>CH063_01345</t>
    <phoneticPr fontId="2" type="noConversion"/>
  </si>
  <si>
    <t>CH063_01990</t>
    <phoneticPr fontId="2" type="noConversion"/>
  </si>
  <si>
    <t>CH063_01993</t>
    <phoneticPr fontId="2" type="noConversion"/>
  </si>
  <si>
    <t>CH063_02139</t>
    <phoneticPr fontId="2" type="noConversion"/>
  </si>
  <si>
    <t>CH063_02506</t>
    <phoneticPr fontId="2" type="noConversion"/>
  </si>
  <si>
    <t>CH063_10861</t>
    <phoneticPr fontId="2" type="noConversion"/>
  </si>
  <si>
    <t>CH063_02885</t>
    <phoneticPr fontId="2" type="noConversion"/>
  </si>
  <si>
    <t>CH063_06639</t>
    <phoneticPr fontId="2" type="noConversion"/>
  </si>
  <si>
    <r>
      <t xml:space="preserve">Broad Coordinates (Only for </t>
    </r>
    <r>
      <rPr>
        <i/>
        <sz val="10"/>
        <rFont val="Arial Narrow"/>
        <family val="2"/>
      </rPr>
      <t>C. graminicola</t>
    </r>
    <r>
      <rPr>
        <sz val="10"/>
        <rFont val="Arial Narrow"/>
        <family val="2"/>
      </rPr>
      <t>)</t>
    </r>
    <phoneticPr fontId="2" type="noConversion"/>
  </si>
  <si>
    <t>CH063_05062</t>
    <phoneticPr fontId="2" type="noConversion"/>
  </si>
  <si>
    <t>CH063_01342</t>
    <phoneticPr fontId="2" type="noConversion"/>
  </si>
  <si>
    <t>CH063_03518</t>
    <phoneticPr fontId="2" type="noConversion"/>
  </si>
  <si>
    <t>CH063_03928</t>
    <phoneticPr fontId="2" type="noConversion"/>
  </si>
  <si>
    <t>CH063_03929</t>
    <phoneticPr fontId="2" type="noConversion"/>
  </si>
  <si>
    <t>CH063_13578</t>
    <phoneticPr fontId="2" type="noConversion"/>
  </si>
  <si>
    <t>CH063_04550</t>
    <phoneticPr fontId="2" type="noConversion"/>
  </si>
  <si>
    <t>CH063_04895</t>
    <phoneticPr fontId="2" type="noConversion"/>
  </si>
  <si>
    <t>CH063_11306</t>
    <phoneticPr fontId="2" type="noConversion"/>
  </si>
  <si>
    <t>Supercontig 231: 4282-11341</t>
  </si>
  <si>
    <t>Supercontig 16: 752546-756385</t>
  </si>
  <si>
    <t>Supercontig 3: 26902-37090</t>
  </si>
  <si>
    <t>Supercontig 37: 200575-208716</t>
  </si>
  <si>
    <t>Supercontig 36: 39381-45287</t>
  </si>
  <si>
    <t>Supercontig 26: 110902-118349</t>
  </si>
  <si>
    <t>Supercontig 25: 132761-147718</t>
  </si>
  <si>
    <t>Supercontig 1: 1780136-1806943</t>
  </si>
  <si>
    <t>Supercontig 31: 127691-139827</t>
  </si>
  <si>
    <t>Supercontig 51: 229321-241885</t>
  </si>
  <si>
    <t>Supercontig 53: 35339-47481</t>
  </si>
  <si>
    <t>Supercontig 59: 234606-247904</t>
  </si>
  <si>
    <t>Supercontig 90: 53275-63304</t>
  </si>
  <si>
    <t>Supercontig 97: 20457-30042</t>
  </si>
  <si>
    <t>Supercontig 172: 8758-19115</t>
  </si>
  <si>
    <t>Supercontig 1: 1726145-1728608</t>
  </si>
  <si>
    <t>Supercontig 5: 342902-344772</t>
  </si>
  <si>
    <t>Supercontig 8: 1030721-1032014</t>
  </si>
  <si>
    <t>Supercontig 9: 540291-541528</t>
  </si>
  <si>
    <t>Supercontig 10: 495145-496446</t>
  </si>
  <si>
    <t>Supercontig 12: 625565-627126</t>
  </si>
  <si>
    <t>Supercontig 27: 128000-129479</t>
  </si>
  <si>
    <t>Supercontig 28: 90397-92121</t>
  </si>
  <si>
    <t>Supercontig 35: 107828-109353</t>
  </si>
  <si>
    <t>Supercontig 43: 385168-386591</t>
  </si>
  <si>
    <t>Supercontig 47: 95918-97360</t>
  </si>
  <si>
    <t>Supercontig 59: 8523-10910</t>
  </si>
  <si>
    <t>Supercontig 62: 159715-160881</t>
  </si>
  <si>
    <t>Supercontig 107: 16830-17664</t>
  </si>
  <si>
    <t>CH063_03061</t>
    <phoneticPr fontId="2" type="noConversion"/>
  </si>
  <si>
    <t>CH063_02723</t>
    <phoneticPr fontId="2" type="noConversion"/>
  </si>
  <si>
    <t>CH063_03921</t>
    <phoneticPr fontId="2" type="noConversion"/>
  </si>
  <si>
    <t>CH063_06542</t>
    <phoneticPr fontId="2" type="noConversion"/>
  </si>
  <si>
    <t>Supercontig 3: 1010836-1013588</t>
  </si>
  <si>
    <t>Supercontig 5: 445463-446837</t>
  </si>
  <si>
    <t>Supercontig 34: 323632-324964</t>
  </si>
  <si>
    <t>Supercontig 35: 104405-105785</t>
  </si>
  <si>
    <t>Supercontig 86: 103510-104751</t>
  </si>
  <si>
    <t>Supercontig 92: 63813-65189</t>
  </si>
  <si>
    <t>Supercontig 148: 19073-20460</t>
  </si>
  <si>
    <t>Supercontig 3: 14117-20749</t>
  </si>
  <si>
    <t>Supercontig 3: 20902-23733</t>
  </si>
  <si>
    <t>Supercontig 7: 660023-668273</t>
  </si>
  <si>
    <t>Supercontig 5: 818436-825950</t>
  </si>
  <si>
    <t>Supercontig 10: 218621-225746</t>
  </si>
  <si>
    <t>Supercontig 10: 812302-819370</t>
  </si>
  <si>
    <t>Supercontig 10: 825774-828759</t>
  </si>
  <si>
    <t>Supercontig 10: 834981-845059</t>
  </si>
  <si>
    <t>Supercontig 13: 430825-437530</t>
  </si>
  <si>
    <t>Supercontig 19: 362224-362697</t>
  </si>
  <si>
    <t>Supercontig 20: 111832-121627</t>
  </si>
  <si>
    <t>Supercontig 22: 440347-448351</t>
  </si>
  <si>
    <t>Supercontig 29: 103824-111510</t>
  </si>
  <si>
    <t>Supercontig 37: 148243-155762</t>
  </si>
  <si>
    <t>Supercontig 39: 326425-334501</t>
  </si>
  <si>
    <t>Supercontig 42: 363560-370196</t>
  </si>
  <si>
    <t>Supercontig 42: 395097-400665</t>
  </si>
  <si>
    <t>Supercontig 40: 16106-17250</t>
  </si>
</sst>
</file>

<file path=xl/styles.xml><?xml version="1.0" encoding="utf-8"?>
<styleSheet xmlns="http://schemas.openxmlformats.org/spreadsheetml/2006/main">
  <fonts count="20">
    <font>
      <sz val="10"/>
      <name val="Verdana"/>
    </font>
    <font>
      <sz val="10"/>
      <name val="Verdana"/>
    </font>
    <font>
      <sz val="8"/>
      <name val="Verdana"/>
    </font>
    <font>
      <b/>
      <sz val="10"/>
      <name val="Arial Narrow"/>
      <family val="2"/>
    </font>
    <font>
      <b/>
      <i/>
      <sz val="10"/>
      <name val="Arial Narrow"/>
      <family val="2"/>
    </font>
    <font>
      <sz val="10"/>
      <name val="Arial Narrow"/>
      <family val="2"/>
    </font>
    <font>
      <u/>
      <sz val="10"/>
      <color indexed="12"/>
      <name val="Verdana"/>
    </font>
    <font>
      <sz val="12"/>
      <color indexed="14"/>
      <name val="Arial"/>
    </font>
    <font>
      <sz val="11"/>
      <color indexed="16"/>
      <name val="Calibri"/>
      <family val="2"/>
    </font>
    <font>
      <sz val="10"/>
      <color indexed="8"/>
      <name val="Arial Narrow"/>
      <family val="2"/>
    </font>
    <font>
      <i/>
      <sz val="10"/>
      <name val="Arial Narrow"/>
      <family val="2"/>
    </font>
    <font>
      <sz val="10"/>
      <color indexed="14"/>
      <name val="Arial Narrow"/>
      <family val="2"/>
    </font>
    <font>
      <sz val="10"/>
      <name val="Verdana"/>
    </font>
    <font>
      <u/>
      <sz val="10"/>
      <color indexed="12"/>
      <name val="Verdana"/>
    </font>
    <font>
      <b/>
      <vertAlign val="superscript"/>
      <sz val="10"/>
      <name val="Arial Narrow"/>
      <family val="2"/>
    </font>
    <font>
      <vertAlign val="superscript"/>
      <sz val="1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i/>
      <sz val="11"/>
      <name val="Arial Narrow"/>
      <family val="2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8" fillId="5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</cellStyleXfs>
  <cellXfs count="80">
    <xf numFmtId="0" fontId="0" fillId="0" borderId="0" xfId="0"/>
    <xf numFmtId="0" fontId="5" fillId="0" borderId="0" xfId="0" applyFont="1" applyBorder="1"/>
    <xf numFmtId="0" fontId="3" fillId="0" borderId="0" xfId="0" applyFont="1" applyBorder="1"/>
    <xf numFmtId="0" fontId="3" fillId="3" borderId="1" xfId="0" applyFont="1" applyFill="1" applyBorder="1" applyAlignment="1">
      <alignment horizontal="left" vertical="center"/>
    </xf>
    <xf numFmtId="0" fontId="5" fillId="3" borderId="1" xfId="0" applyFont="1" applyFill="1" applyBorder="1"/>
    <xf numFmtId="0" fontId="5" fillId="0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/>
    <xf numFmtId="0" fontId="3" fillId="2" borderId="1" xfId="0" applyFont="1" applyFill="1" applyBorder="1"/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2" applyFont="1" applyBorder="1" applyAlignment="1" applyProtection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0" fontId="5" fillId="0" borderId="0" xfId="2" applyFont="1" applyBorder="1" applyAlignment="1" applyProtection="1"/>
    <xf numFmtId="0" fontId="5" fillId="0" borderId="0" xfId="2" applyFont="1" applyFill="1" applyBorder="1" applyAlignment="1" applyProtection="1">
      <alignment horizontal="left" vertical="center"/>
    </xf>
    <xf numFmtId="0" fontId="5" fillId="0" borderId="0" xfId="2" applyFont="1" applyFill="1" applyBorder="1" applyAlignment="1" applyProtection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1" fontId="9" fillId="0" borderId="0" xfId="0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3" xfId="0" applyFont="1" applyFill="1" applyBorder="1" applyAlignment="1">
      <alignment horizontal="left" vertical="center"/>
    </xf>
    <xf numFmtId="1" fontId="5" fillId="0" borderId="3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2" xfId="0" applyFont="1" applyFill="1" applyBorder="1"/>
    <xf numFmtId="0" fontId="5" fillId="3" borderId="3" xfId="0" applyFont="1" applyFill="1" applyBorder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0" xfId="0" applyFont="1" applyFill="1" applyBorder="1"/>
    <xf numFmtId="0" fontId="5" fillId="0" borderId="2" xfId="5" applyFont="1" applyBorder="1" applyAlignment="1">
      <alignment horizontal="left" vertical="center" wrapText="1"/>
    </xf>
    <xf numFmtId="0" fontId="5" fillId="0" borderId="0" xfId="5" applyFont="1" applyBorder="1" applyAlignment="1">
      <alignment horizontal="left" vertical="center" wrapText="1"/>
    </xf>
    <xf numFmtId="0" fontId="5" fillId="0" borderId="0" xfId="5" applyFont="1" applyFill="1" applyBorder="1" applyAlignment="1">
      <alignment horizontal="left" vertical="center" wrapText="1"/>
    </xf>
    <xf numFmtId="0" fontId="5" fillId="0" borderId="3" xfId="5" applyFont="1" applyFill="1" applyBorder="1" applyAlignment="1">
      <alignment horizontal="left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0" borderId="3" xfId="5" applyFont="1" applyBorder="1" applyAlignment="1">
      <alignment horizontal="left" vertical="center" wrapText="1"/>
    </xf>
    <xf numFmtId="0" fontId="5" fillId="0" borderId="0" xfId="2" applyFont="1" applyFill="1" applyBorder="1" applyAlignment="1" applyProtection="1">
      <alignment horizontal="left"/>
    </xf>
    <xf numFmtId="0" fontId="5" fillId="0" borderId="0" xfId="0" applyFont="1"/>
    <xf numFmtId="0" fontId="5" fillId="0" borderId="3" xfId="0" applyFont="1" applyBorder="1"/>
    <xf numFmtId="0" fontId="5" fillId="0" borderId="0" xfId="2" applyFont="1" applyFill="1" applyAlignment="1" applyProtection="1"/>
    <xf numFmtId="0" fontId="5" fillId="0" borderId="0" xfId="0" applyFont="1" applyFill="1"/>
    <xf numFmtId="0" fontId="5" fillId="4" borderId="0" xfId="0" applyFont="1" applyFill="1" applyBorder="1"/>
    <xf numFmtId="0" fontId="16" fillId="0" borderId="0" xfId="0" applyFont="1" applyBorder="1"/>
    <xf numFmtId="0" fontId="19" fillId="0" borderId="0" xfId="0" applyFont="1"/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10">
    <cellStyle name="Bad" xfId="1"/>
    <cellStyle name="Hyperlink" xfId="2" builtinId="8"/>
    <cellStyle name="Hyperlink 2" xfId="3"/>
    <cellStyle name="Hyperlink 2 2" xfId="4"/>
    <cellStyle name="Normal" xfId="0" builtinId="0"/>
    <cellStyle name="Normal 2" xfId="5"/>
    <cellStyle name="Normal 2 2" xfId="6"/>
    <cellStyle name="Normal 3" xfId="7"/>
    <cellStyle name="Normal 3 2" xfId="8"/>
    <cellStyle name="Normal 3 2 2" xfId="9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01" Type="http://schemas.openxmlformats.org/officeDocument/2006/relationships/hyperlink" Target="http://www.ncbi.nlm.nih.gov/protein/gb%7CACM42403.1%7C" TargetMode="External"/><Relationship Id="rId102" Type="http://schemas.openxmlformats.org/officeDocument/2006/relationships/hyperlink" Target="http://www.ncbi.nlm.nih.gov/protein/gb%7CACM42406.1%7C" TargetMode="External"/><Relationship Id="rId103" Type="http://schemas.openxmlformats.org/officeDocument/2006/relationships/hyperlink" Target="http://www.ncbi.nlm.nih.gov/protein/ref%7CXP_365166.2%7C" TargetMode="External"/><Relationship Id="rId104" Type="http://schemas.openxmlformats.org/officeDocument/2006/relationships/hyperlink" Target="http://www.ncbi.nlm.nih.gov/protein/ref%7CXP_362812.2%7C" TargetMode="External"/><Relationship Id="rId105" Type="http://schemas.openxmlformats.org/officeDocument/2006/relationships/hyperlink" Target="http://www.ncbi.nlm.nih.gov/protein/ref%7CXP_001805097.1%7C" TargetMode="External"/><Relationship Id="rId106" Type="http://schemas.openxmlformats.org/officeDocument/2006/relationships/hyperlink" Target="http://www.ncbi.nlm.nih.gov/protein/ref%7CXP_003039929.1%7C" TargetMode="External"/><Relationship Id="rId107" Type="http://schemas.openxmlformats.org/officeDocument/2006/relationships/hyperlink" Target="http://www.ncbi.nlm.nih.gov/protein/ref%7CXP_003006430.1%7C" TargetMode="External"/><Relationship Id="rId1" Type="http://schemas.openxmlformats.org/officeDocument/2006/relationships/hyperlink" Target="http://www.ncbi.nlm.nih.gov/protein/330926996?report=genbank&amp;log$=prottop&amp;blast_rank=1&amp;RID=940YJT7W012" TargetMode="External"/><Relationship Id="rId2" Type="http://schemas.openxmlformats.org/officeDocument/2006/relationships/hyperlink" Target="http://www.ncbi.nlm.nih.gov/protein/296803983?report=genbank&amp;log$=prottop&amp;blast_rank=2&amp;RID=94168B6K012" TargetMode="External"/><Relationship Id="rId3" Type="http://schemas.openxmlformats.org/officeDocument/2006/relationships/hyperlink" Target="http://www.ncbi.nlm.nih.gov/protein/239612991?report=genbank&amp;log$=prottop&amp;blast_rank=2&amp;RID=941UC2V701N" TargetMode="External"/><Relationship Id="rId4" Type="http://schemas.openxmlformats.org/officeDocument/2006/relationships/hyperlink" Target="http://www.ncbi.nlm.nih.gov/protein/39977275?report=genbank&amp;log$=prottop&amp;blast_rank=2&amp;RID=9424GRTW012" TargetMode="External"/><Relationship Id="rId5" Type="http://schemas.openxmlformats.org/officeDocument/2006/relationships/hyperlink" Target="http://www.ncbi.nlm.nih.gov/protein/169607244?report=genbank&amp;log$=prottop&amp;blast_rank=1&amp;RID=942CW7FX015" TargetMode="External"/><Relationship Id="rId6" Type="http://schemas.openxmlformats.org/officeDocument/2006/relationships/hyperlink" Target="http://www.ncbi.nlm.nih.gov/protein/239612991?report=genbank&amp;log$=prottop&amp;blast_rank=3&amp;RID=942KZU77013" TargetMode="External"/><Relationship Id="rId7" Type="http://schemas.openxmlformats.org/officeDocument/2006/relationships/hyperlink" Target="http://www.ncbi.nlm.nih.gov/protein/67541228?report=genbank&amp;log$=prottop&amp;blast_rank=2&amp;RID=942VSY7J01N" TargetMode="External"/><Relationship Id="rId8" Type="http://schemas.openxmlformats.org/officeDocument/2006/relationships/hyperlink" Target="http://www.ncbi.nlm.nih.gov/protein/345569142?report=genbank&amp;log$=prottop&amp;blast_rank=2&amp;RID=9435GZPZ012" TargetMode="External"/><Relationship Id="rId9" Type="http://schemas.openxmlformats.org/officeDocument/2006/relationships/hyperlink" Target="http://www.ncbi.nlm.nih.gov/protein/39977275?report=genbank&amp;log$=prottop&amp;blast_rank=2&amp;RID=943C1S4W012" TargetMode="External"/><Relationship Id="rId108" Type="http://schemas.openxmlformats.org/officeDocument/2006/relationships/hyperlink" Target="http://www.ncbi.nlm.nih.gov/protein/gb%7CAAX09987.1%7C" TargetMode="External"/><Relationship Id="rId109" Type="http://schemas.openxmlformats.org/officeDocument/2006/relationships/hyperlink" Target="http://www.ncbi.nlm.nih.gov/protein/ref%7CXP_001228799.1%7C" TargetMode="External"/><Relationship Id="rId10" Type="http://schemas.openxmlformats.org/officeDocument/2006/relationships/hyperlink" Target="http://www.ncbi.nlm.nih.gov/protein/239612991?report=genbank&amp;log$=prottop&amp;blast_rank=2&amp;RID=943HJ018013" TargetMode="External"/><Relationship Id="rId11" Type="http://schemas.openxmlformats.org/officeDocument/2006/relationships/hyperlink" Target="http://www.ncbi.nlm.nih.gov/protein/39977275?report=genbank&amp;log$=prottop&amp;blast_rank=2&amp;RID=943V4WHM015" TargetMode="External"/><Relationship Id="rId12" Type="http://schemas.openxmlformats.org/officeDocument/2006/relationships/hyperlink" Target="http://www.ncbi.nlm.nih.gov/protein/187940953?report=genbank&amp;log$=prottop&amp;blast_rank=1&amp;RID=9BYDW0XF012" TargetMode="External"/><Relationship Id="rId13" Type="http://schemas.openxmlformats.org/officeDocument/2006/relationships/hyperlink" Target="http://www.ncbi.nlm.nih.gov/protein/40787401?report=genbank&amp;log$=prottop&amp;blast_rank=1&amp;RID=9443KS0H01N" TargetMode="External"/><Relationship Id="rId14" Type="http://schemas.openxmlformats.org/officeDocument/2006/relationships/hyperlink" Target="http://www.ncbi.nlm.nih.gov/protein/269996426?report=genbank&amp;log$=prottop&amp;blast_rank=1&amp;RID=945GBN0Y013" TargetMode="External"/><Relationship Id="rId15" Type="http://schemas.openxmlformats.org/officeDocument/2006/relationships/hyperlink" Target="http://www.ncbi.nlm.nih.gov/protein/332672694?report=genbank&amp;log$=prottop&amp;blast_rank=1&amp;RID=945P7DYJ01S" TargetMode="External"/><Relationship Id="rId16" Type="http://schemas.openxmlformats.org/officeDocument/2006/relationships/hyperlink" Target="http://www.ncbi.nlm.nih.gov/protein/67901702?report=genbank&amp;log$=prottop&amp;blast_rank=1&amp;RID=945YAD2101S" TargetMode="External"/><Relationship Id="rId17" Type="http://schemas.openxmlformats.org/officeDocument/2006/relationships/hyperlink" Target="http://www.ncbi.nlm.nih.gov/protein/330931318?report=genbank&amp;log$=prottop&amp;blast_rank=1&amp;RID=947GDHU001N" TargetMode="External"/><Relationship Id="rId18" Type="http://schemas.openxmlformats.org/officeDocument/2006/relationships/hyperlink" Target="http://www.ncbi.nlm.nih.gov/protein/238506799?report=genbank&amp;log$=prottop&amp;blast_rank=1&amp;RID=947SNZGU01N" TargetMode="External"/><Relationship Id="rId19" Type="http://schemas.openxmlformats.org/officeDocument/2006/relationships/hyperlink" Target="http://www.ncbi.nlm.nih.gov/protein/189211664?report=genbank&amp;log$=prottop&amp;blast_rank=2&amp;RID=9B7YAVRM015" TargetMode="External"/><Relationship Id="rId30" Type="http://schemas.openxmlformats.org/officeDocument/2006/relationships/hyperlink" Target="http://www.ncbi.nlm.nih.gov/protein/222090398?report=genbank&amp;log$=prottop&amp;blast_rank=2&amp;RID=9BTJV2G6015" TargetMode="External"/><Relationship Id="rId31" Type="http://schemas.openxmlformats.org/officeDocument/2006/relationships/hyperlink" Target="http://www.ncbi.nlm.nih.gov/protein/212531917?report=genbank&amp;log$=prottop&amp;blast_rank=2&amp;RID=9BTZVFSH013" TargetMode="External"/><Relationship Id="rId32" Type="http://schemas.openxmlformats.org/officeDocument/2006/relationships/hyperlink" Target="http://www.ncbi.nlm.nih.gov/protein/330936633?report=genbank&amp;log$=prottop&amp;blast_rank=2&amp;RID=9BU484B7012" TargetMode="External"/><Relationship Id="rId33" Type="http://schemas.openxmlformats.org/officeDocument/2006/relationships/hyperlink" Target="http://www.ncbi.nlm.nih.gov/protein/67902850?report=genbank&amp;log$=prottop&amp;blast_rank=1&amp;RID=9BU8S553015" TargetMode="External"/><Relationship Id="rId34" Type="http://schemas.openxmlformats.org/officeDocument/2006/relationships/hyperlink" Target="http://www.ncbi.nlm.nih.gov/protein/45272106?report=genbank&amp;log$=prottop&amp;blast_rank=1&amp;RID=9BUDW3JM013" TargetMode="External"/><Relationship Id="rId35" Type="http://schemas.openxmlformats.org/officeDocument/2006/relationships/hyperlink" Target="http://www.ncbi.nlm.nih.gov/protein/340519646?report=genbank&amp;log$=prottop&amp;blast_rank=1&amp;RID=9BUJEUCC015" TargetMode="External"/><Relationship Id="rId36" Type="http://schemas.openxmlformats.org/officeDocument/2006/relationships/hyperlink" Target="http://www.ncbi.nlm.nih.gov/protein/322712699?report=genbank&amp;log$=prottop&amp;blast_rank=1&amp;RID=9BUUMMHU013" TargetMode="External"/><Relationship Id="rId37" Type="http://schemas.openxmlformats.org/officeDocument/2006/relationships/hyperlink" Target="http://www.ncbi.nlm.nih.gov/protein/330931318?report=genbank&amp;log$=prottop&amp;blast_rank=1&amp;RID=9BV0MGC2012" TargetMode="External"/><Relationship Id="rId38" Type="http://schemas.openxmlformats.org/officeDocument/2006/relationships/hyperlink" Target="http://www.ncbi.nlm.nih.gov/protein/302885766?report=genbank&amp;log$=prottop&amp;blast_rank=1&amp;RID=9BVNHSZS013" TargetMode="External"/><Relationship Id="rId39" Type="http://schemas.openxmlformats.org/officeDocument/2006/relationships/hyperlink" Target="http://www.ncbi.nlm.nih.gov/protein/23574643?report=genbank&amp;log$=prottop&amp;blast_rank=1&amp;RID=9BVVGUD0015" TargetMode="External"/><Relationship Id="rId50" Type="http://schemas.openxmlformats.org/officeDocument/2006/relationships/hyperlink" Target="http://www.ncbi.nlm.nih.gov/protein/169612990?report=genbank&amp;log$=prottop&amp;blast_rank=2&amp;RID=9BZKGU79015" TargetMode="External"/><Relationship Id="rId51" Type="http://schemas.openxmlformats.org/officeDocument/2006/relationships/hyperlink" Target="http://www.ncbi.nlm.nih.gov/protein/242821914?report=genbank&amp;log$=prottop&amp;blast_rank=1&amp;RID=9BZS0F3701N" TargetMode="External"/><Relationship Id="rId52" Type="http://schemas.openxmlformats.org/officeDocument/2006/relationships/hyperlink" Target="http://www.ncbi.nlm.nih.gov/protein/302887488?report=genbank&amp;log$=prottop&amp;blast_rank=2&amp;RID=DAHG13JN013" TargetMode="External"/><Relationship Id="rId53" Type="http://schemas.openxmlformats.org/officeDocument/2006/relationships/hyperlink" Target="http://www.ncbi.nlm.nih.gov/protein/gb%7CAAX09987.1%7C" TargetMode="External"/><Relationship Id="rId54" Type="http://schemas.openxmlformats.org/officeDocument/2006/relationships/hyperlink" Target="http://www.ncbi.nlm.nih.gov/protein/270269268?report=genbank&amp;log$=prottop&amp;blast_rank=1&amp;RID=CGXRMZAA01S" TargetMode="External"/><Relationship Id="rId55" Type="http://schemas.openxmlformats.org/officeDocument/2006/relationships/hyperlink" Target="http://www.ncbi.nlm.nih.gov/protein/346326371?report=genbank&amp;log$=prottop&amp;blast_rank=1&amp;RID=CGXT532601S" TargetMode="External"/><Relationship Id="rId56" Type="http://schemas.openxmlformats.org/officeDocument/2006/relationships/hyperlink" Target="http://www.ncbi.nlm.nih.gov/protein/67901794?report=genbank&amp;log$=prottop&amp;blast_rank=1&amp;RID=CGY004X601N" TargetMode="External"/><Relationship Id="rId57" Type="http://schemas.openxmlformats.org/officeDocument/2006/relationships/hyperlink" Target="http://www.ncbi.nlm.nih.gov/protein/310798028?report=genbank&amp;log$=prottop&amp;blast_rank=1&amp;RID=CGY2BZ6C01N" TargetMode="External"/><Relationship Id="rId58" Type="http://schemas.openxmlformats.org/officeDocument/2006/relationships/hyperlink" Target="http://www.ncbi.nlm.nih.gov/protein/310796088?report=genbank&amp;log$=prottop&amp;blast_rank=1&amp;RID=CGYA39ST01S" TargetMode="External"/><Relationship Id="rId59" Type="http://schemas.openxmlformats.org/officeDocument/2006/relationships/hyperlink" Target="http://www.ncbi.nlm.nih.gov/protein/255955075?report=genbank&amp;log$=prottop&amp;blast_rank=1&amp;RID=CGY8BX0R012" TargetMode="External"/><Relationship Id="rId70" Type="http://schemas.openxmlformats.org/officeDocument/2006/relationships/hyperlink" Target="http://www.ncbi.nlm.nih.gov/protein/ref%7CXP_368438.2%7C" TargetMode="External"/><Relationship Id="rId71" Type="http://schemas.openxmlformats.org/officeDocument/2006/relationships/hyperlink" Target="http://www.ncbi.nlm.nih.gov/protein/ref%7CXP_003053069.1%7C" TargetMode="External"/><Relationship Id="rId72" Type="http://schemas.openxmlformats.org/officeDocument/2006/relationships/hyperlink" Target="http://www.ncbi.nlm.nih.gov/protein/emb%7CCBI53318.1%7C" TargetMode="External"/><Relationship Id="rId73" Type="http://schemas.openxmlformats.org/officeDocument/2006/relationships/hyperlink" Target="http://www.ncbi.nlm.nih.gov/protein/ref%7CXP_002152334.1%7C" TargetMode="External"/><Relationship Id="rId74" Type="http://schemas.openxmlformats.org/officeDocument/2006/relationships/hyperlink" Target="http://www.ncbi.nlm.nih.gov/protein/ref%7CXP_384140.1%7C" TargetMode="External"/><Relationship Id="rId75" Type="http://schemas.openxmlformats.org/officeDocument/2006/relationships/hyperlink" Target="http://www.ncbi.nlm.nih.gov/protein/ref%7CXP_002151741.1%7C" TargetMode="External"/><Relationship Id="rId76" Type="http://schemas.openxmlformats.org/officeDocument/2006/relationships/hyperlink" Target="http://www.ncbi.nlm.nih.gov/protein/dbj%7CBAA18956.1%7C" TargetMode="External"/><Relationship Id="rId77" Type="http://schemas.openxmlformats.org/officeDocument/2006/relationships/hyperlink" Target="http://www.ncbi.nlm.nih.gov/protein/ref%7CXP_003040707.1%7C" TargetMode="External"/><Relationship Id="rId78" Type="http://schemas.openxmlformats.org/officeDocument/2006/relationships/hyperlink" Target="http://www.ncbi.nlm.nih.gov/protein/ref%7CXP_003040686.1%7C" TargetMode="External"/><Relationship Id="rId79" Type="http://schemas.openxmlformats.org/officeDocument/2006/relationships/hyperlink" Target="http://www.ncbi.nlm.nih.gov/protein/ref%7CXP_001910647.1%7C" TargetMode="External"/><Relationship Id="rId110" Type="http://schemas.openxmlformats.org/officeDocument/2006/relationships/hyperlink" Target="http://www.ncbi.nlm.nih.gov/protein/ref%7CXP_003048492.1%7C" TargetMode="External"/><Relationship Id="rId90" Type="http://schemas.openxmlformats.org/officeDocument/2006/relationships/hyperlink" Target="http://www.ncbi.nlm.nih.gov/protein/dbj%7CBAD44749.1%7C" TargetMode="External"/><Relationship Id="rId91" Type="http://schemas.openxmlformats.org/officeDocument/2006/relationships/hyperlink" Target="http://www.ncbi.nlm.nih.gov/protein/ref%7CXP_001557060.1%7C" TargetMode="External"/><Relationship Id="rId92" Type="http://schemas.openxmlformats.org/officeDocument/2006/relationships/hyperlink" Target="http://www.ncbi.nlm.nih.gov/protein/ref%7CXP_002482120.1%7C" TargetMode="External"/><Relationship Id="rId93" Type="http://schemas.openxmlformats.org/officeDocument/2006/relationships/hyperlink" Target="http://www.ncbi.nlm.nih.gov/protein/ref%7CXP_002482120.1%7C" TargetMode="External"/><Relationship Id="rId94" Type="http://schemas.openxmlformats.org/officeDocument/2006/relationships/hyperlink" Target="http://www.ncbi.nlm.nih.gov/protein/ref%7CXP_003042632.1%7C" TargetMode="External"/><Relationship Id="rId95" Type="http://schemas.openxmlformats.org/officeDocument/2006/relationships/hyperlink" Target="http://www.ncbi.nlm.nih.gov/protein/ref%7CXP_001404136.1%7C" TargetMode="External"/><Relationship Id="rId96" Type="http://schemas.openxmlformats.org/officeDocument/2006/relationships/hyperlink" Target="http://www.ncbi.nlm.nih.gov/protein/ref%7CXP_001273603.1%7C" TargetMode="External"/><Relationship Id="rId97" Type="http://schemas.openxmlformats.org/officeDocument/2006/relationships/hyperlink" Target="http://www.ncbi.nlm.nih.gov/protein/gb%7CACD39767.1%7C" TargetMode="External"/><Relationship Id="rId98" Type="http://schemas.openxmlformats.org/officeDocument/2006/relationships/hyperlink" Target="http://www.ncbi.nlm.nih.gov/protein/gb%7CABB90282.1%7C" TargetMode="External"/><Relationship Id="rId99" Type="http://schemas.openxmlformats.org/officeDocument/2006/relationships/hyperlink" Target="http://www.ncbi.nlm.nih.gov/protein/ref%7CXP_001228055.1%7C" TargetMode="External"/><Relationship Id="rId111" Type="http://schemas.openxmlformats.org/officeDocument/2006/relationships/hyperlink" Target="http://www.ncbi.nlm.nih.gov/protein/ref%7CXP_681153.1%7C" TargetMode="External"/><Relationship Id="rId112" Type="http://schemas.openxmlformats.org/officeDocument/2006/relationships/hyperlink" Target="http://www.ncbi.nlm.nih.gov/protein/ref%7CXP_003044019.1%7C" TargetMode="External"/><Relationship Id="rId113" Type="http://schemas.openxmlformats.org/officeDocument/2006/relationships/hyperlink" Target="http://www.ncbi.nlm.nih.gov/protein/gb%7CACJ04424.1%7C" TargetMode="External"/><Relationship Id="rId114" Type="http://schemas.openxmlformats.org/officeDocument/2006/relationships/hyperlink" Target="http://www.ncbi.nlm.nih.gov/protein/340515410?report=genbank&amp;log$=prottop&amp;blast_rank=2&amp;RID=BJWARH3R012" TargetMode="External"/><Relationship Id="rId115" Type="http://schemas.openxmlformats.org/officeDocument/2006/relationships/hyperlink" Target="http://www.ncbi.nlm.nih.gov/protein/209977954?report=genbank&amp;log$=prottop&amp;blast_rank=2&amp;RID=E1YHRJAM011" TargetMode="External"/><Relationship Id="rId20" Type="http://schemas.openxmlformats.org/officeDocument/2006/relationships/hyperlink" Target="http://www.ncbi.nlm.nih.gov/protein/347001007?report=genbank&amp;log$=prottop&amp;blast_rank=2&amp;RID=9B839EAG01S" TargetMode="External"/><Relationship Id="rId21" Type="http://schemas.openxmlformats.org/officeDocument/2006/relationships/hyperlink" Target="http://www.ncbi.nlm.nih.gov/protein/315048523?report=genbank&amp;log$=prottop&amp;blast_rank=2&amp;RID=9B8HHP76013" TargetMode="External"/><Relationship Id="rId22" Type="http://schemas.openxmlformats.org/officeDocument/2006/relationships/hyperlink" Target="http://www.ncbi.nlm.nih.gov/protein/23574645?report=genbank&amp;log$=prottop&amp;blast_rank=1&amp;RID=9BAC9BA6015" TargetMode="External"/><Relationship Id="rId23" Type="http://schemas.openxmlformats.org/officeDocument/2006/relationships/hyperlink" Target="http://www.ncbi.nlm.nih.gov/protein/74275561?report=genbank&amp;log$=prottop&amp;blast_rank=1&amp;RID=9BR6Z3SD013" TargetMode="External"/><Relationship Id="rId24" Type="http://schemas.openxmlformats.org/officeDocument/2006/relationships/hyperlink" Target="http://www.ncbi.nlm.nih.gov/protein/320041312?report=genbank&amp;log$=prottop&amp;blast_rank=1&amp;RID=9BRRWFC2013" TargetMode="External"/><Relationship Id="rId25" Type="http://schemas.openxmlformats.org/officeDocument/2006/relationships/hyperlink" Target="http://www.ncbi.nlm.nih.gov/protein/308513208?report=genbank&amp;log$=prottop&amp;blast_rank=2&amp;RID=9BSF43PN015" TargetMode="External"/><Relationship Id="rId26" Type="http://schemas.openxmlformats.org/officeDocument/2006/relationships/hyperlink" Target="http://www.ncbi.nlm.nih.gov/protein/336467056?report=genbank&amp;log$=prottop&amp;blast_rank=2&amp;RID=9BSSY6EY012" TargetMode="External"/><Relationship Id="rId27" Type="http://schemas.openxmlformats.org/officeDocument/2006/relationships/hyperlink" Target="http://www.ncbi.nlm.nih.gov/protein/169623379?report=genbank&amp;log$=prottop&amp;blast_rank=1&amp;RID=9BSXUG8M013" TargetMode="External"/><Relationship Id="rId28" Type="http://schemas.openxmlformats.org/officeDocument/2006/relationships/hyperlink" Target="http://www.ncbi.nlm.nih.gov/protein/347830323?report=genbank&amp;log$=prottop&amp;blast_rank=2&amp;RID=9BT2M9MM013" TargetMode="External"/><Relationship Id="rId29" Type="http://schemas.openxmlformats.org/officeDocument/2006/relationships/hyperlink" Target="http://www.ncbi.nlm.nih.gov/protein/1890305?report=genbank&amp;log$=prottop&amp;blast_rank=3&amp;RID=9BTAH0Y9012" TargetMode="External"/><Relationship Id="rId40" Type="http://schemas.openxmlformats.org/officeDocument/2006/relationships/hyperlink" Target="http://www.ncbi.nlm.nih.gov/protein/332379884?report=genbank&amp;log$=prottop&amp;blast_rank=1&amp;RID=9BWBUD1W01N" TargetMode="External"/><Relationship Id="rId41" Type="http://schemas.openxmlformats.org/officeDocument/2006/relationships/hyperlink" Target="http://www.ncbi.nlm.nih.gov/protein/23574645?report=genbank&amp;log$=prottop&amp;blast_rank=1&amp;RID=9BWTUU4E013" TargetMode="External"/><Relationship Id="rId42" Type="http://schemas.openxmlformats.org/officeDocument/2006/relationships/hyperlink" Target="http://www.ncbi.nlm.nih.gov/protein/347001009?report=genbank&amp;log$=prottop&amp;blast_rank=1&amp;RID=9BX0VW8A015" TargetMode="External"/><Relationship Id="rId43" Type="http://schemas.openxmlformats.org/officeDocument/2006/relationships/hyperlink" Target="http://www.ncbi.nlm.nih.gov/protein/340516853?report=genbank&amp;log$=prottop&amp;blast_rank=1&amp;RID=9BX6G647012" TargetMode="External"/><Relationship Id="rId44" Type="http://schemas.openxmlformats.org/officeDocument/2006/relationships/hyperlink" Target="http://www.ncbi.nlm.nih.gov/protein/302885766?report=genbank&amp;log$=prottop&amp;blast_rank=1&amp;RID=9BXA17GZ015" TargetMode="External"/><Relationship Id="rId45" Type="http://schemas.openxmlformats.org/officeDocument/2006/relationships/hyperlink" Target="http://www.ncbi.nlm.nih.gov/protein/169623379?report=genbank&amp;log$=prottop&amp;blast_rank=1&amp;RID=9BXK6T7W012" TargetMode="External"/><Relationship Id="rId46" Type="http://schemas.openxmlformats.org/officeDocument/2006/relationships/hyperlink" Target="http://www.ncbi.nlm.nih.gov/protein/145612868?report=genbank&amp;log$=prottop&amp;blast_rank=1&amp;RID=9BXRXVSM015" TargetMode="External"/><Relationship Id="rId47" Type="http://schemas.openxmlformats.org/officeDocument/2006/relationships/hyperlink" Target="http://www.ncbi.nlm.nih.gov/protein/145610917?report=genbank&amp;log$=prottop&amp;blast_rank=2&amp;RID=9BXW569K013" TargetMode="External"/><Relationship Id="rId48" Type="http://schemas.openxmlformats.org/officeDocument/2006/relationships/hyperlink" Target="http://www.ncbi.nlm.nih.gov/protein/169623379?report=genbank&amp;log$=prottop&amp;blast_rank=2&amp;RID=9BYTRZM701N" TargetMode="External"/><Relationship Id="rId49" Type="http://schemas.openxmlformats.org/officeDocument/2006/relationships/hyperlink" Target="http://www.ncbi.nlm.nih.gov/protein/169623379?report=genbank&amp;log$=prottop&amp;blast_rank=2&amp;RID=9BZDMHTG015" TargetMode="External"/><Relationship Id="rId60" Type="http://schemas.openxmlformats.org/officeDocument/2006/relationships/hyperlink" Target="http://www.ncbi.nlm.nih.gov/protein/171854413?report=genbank&amp;log$=prottop&amp;blast_rank=1&amp;RID=CGYEXPWH01N" TargetMode="External"/><Relationship Id="rId61" Type="http://schemas.openxmlformats.org/officeDocument/2006/relationships/hyperlink" Target="http://www.ncbi.nlm.nih.gov/protein/330927136?report=genbank&amp;log$=prottop&amp;blast_rank=1&amp;RID=CH05WKH301N" TargetMode="External"/><Relationship Id="rId62" Type="http://schemas.openxmlformats.org/officeDocument/2006/relationships/hyperlink" Target="http://www.ncbi.nlm.nih.gov/protein/310795937?report=genbank&amp;log$=prottop&amp;blast_rank=1&amp;RID=CH04WH7Z012" TargetMode="External"/><Relationship Id="rId63" Type="http://schemas.openxmlformats.org/officeDocument/2006/relationships/hyperlink" Target="http://www.ncbi.nlm.nih.gov/protein/ref%7CXP_003006430.1%7C" TargetMode="External"/><Relationship Id="rId64" Type="http://schemas.openxmlformats.org/officeDocument/2006/relationships/hyperlink" Target="http://www.ncbi.nlm.nih.gov/protein/emb%7CCAG28797.1%7C" TargetMode="External"/><Relationship Id="rId65" Type="http://schemas.openxmlformats.org/officeDocument/2006/relationships/hyperlink" Target="http://www.ncbi.nlm.nih.gov/protein/emb%7CCAG28798.1%7C" TargetMode="External"/><Relationship Id="rId66" Type="http://schemas.openxmlformats.org/officeDocument/2006/relationships/hyperlink" Target="http://www.ncbi.nlm.nih.gov/protein/171680492?report=genbank&amp;log$=prottop&amp;blast_rank=1&amp;RID=BN9HPGMT013" TargetMode="External"/><Relationship Id="rId67" Type="http://schemas.openxmlformats.org/officeDocument/2006/relationships/hyperlink" Target="http://www.ncbi.nlm.nih.gov/protein/gb%7CABA02239.1%7C" TargetMode="External"/><Relationship Id="rId68" Type="http://schemas.openxmlformats.org/officeDocument/2006/relationships/hyperlink" Target="http://www.ncbi.nlm.nih.gov/protein/ref%7CXP_001805097.1%7C" TargetMode="External"/><Relationship Id="rId69" Type="http://schemas.openxmlformats.org/officeDocument/2006/relationships/hyperlink" Target="http://www.ncbi.nlm.nih.gov/protein/ref%7CXP_002384601.1%7C" TargetMode="External"/><Relationship Id="rId100" Type="http://schemas.openxmlformats.org/officeDocument/2006/relationships/hyperlink" Target="http://www.ncbi.nlm.nih.gov/protein/ref%7CXP_362812.2%7C" TargetMode="External"/><Relationship Id="rId80" Type="http://schemas.openxmlformats.org/officeDocument/2006/relationships/hyperlink" Target="http://www.ncbi.nlm.nih.gov/protein/gb%7CAAR90267.1%7C" TargetMode="External"/><Relationship Id="rId81" Type="http://schemas.openxmlformats.org/officeDocument/2006/relationships/hyperlink" Target="http://www.ncbi.nlm.nih.gov/protein/ref%7CXP_963238.1%7C" TargetMode="External"/><Relationship Id="rId82" Type="http://schemas.openxmlformats.org/officeDocument/2006/relationships/hyperlink" Target="http://www.ncbi.nlm.nih.gov/protein/ref%7CXP_958169.1%7C" TargetMode="External"/><Relationship Id="rId83" Type="http://schemas.openxmlformats.org/officeDocument/2006/relationships/hyperlink" Target="http://www.ncbi.nlm.nih.gov/protein/gb%7CAAT69682.1%7C" TargetMode="External"/><Relationship Id="rId84" Type="http://schemas.openxmlformats.org/officeDocument/2006/relationships/hyperlink" Target="http://www.ncbi.nlm.nih.gov/protein/ref%7CXP_001262597.1%7C" TargetMode="External"/><Relationship Id="rId85" Type="http://schemas.openxmlformats.org/officeDocument/2006/relationships/hyperlink" Target="http://www.ncbi.nlm.nih.gov/protein/ref%7CXP_001261656.1%7C" TargetMode="External"/><Relationship Id="rId86" Type="http://schemas.openxmlformats.org/officeDocument/2006/relationships/hyperlink" Target="http://www.ncbi.nlm.nih.gov/protein/ref%7CXP_003040326.1%7C" TargetMode="External"/><Relationship Id="rId87" Type="http://schemas.openxmlformats.org/officeDocument/2006/relationships/hyperlink" Target="http://www.ncbi.nlm.nih.gov/protein/ref%7CXP_002567554.1%7C" TargetMode="External"/><Relationship Id="rId88" Type="http://schemas.openxmlformats.org/officeDocument/2006/relationships/hyperlink" Target="http://www.ncbi.nlm.nih.gov/protein/ref%7CXP_002567553.1%7C" TargetMode="External"/><Relationship Id="rId89" Type="http://schemas.openxmlformats.org/officeDocument/2006/relationships/hyperlink" Target="http://www.ncbi.nlm.nih.gov/protein/ref%7CXP_001934477.1%7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E277"/>
  <sheetViews>
    <sheetView tabSelected="1" topLeftCell="C1" workbookViewId="0">
      <pane ySplit="3" topLeftCell="A4" activePane="bottomLeft" state="frozen"/>
      <selection pane="bottomLeft" activeCell="P19" sqref="P19"/>
    </sheetView>
  </sheetViews>
  <sheetFormatPr baseColWidth="10" defaultColWidth="10.7109375" defaultRowHeight="14" customHeight="1"/>
  <cols>
    <col min="1" max="1" width="10" style="1" customWidth="1"/>
    <col min="2" max="2" width="13.85546875" style="1" customWidth="1"/>
    <col min="3" max="3" width="11.85546875" style="1" bestFit="1" customWidth="1"/>
    <col min="4" max="4" width="11.28515625" style="1" bestFit="1" customWidth="1"/>
    <col min="5" max="5" width="38.42578125" style="1" customWidth="1"/>
    <col min="6" max="6" width="12.140625" style="1" bestFit="1" customWidth="1"/>
    <col min="7" max="7" width="12.7109375" style="1" customWidth="1"/>
    <col min="8" max="8" width="8.28515625" style="1" bestFit="1" customWidth="1"/>
    <col min="9" max="9" width="7.42578125" style="1" bestFit="1" customWidth="1"/>
    <col min="10" max="10" width="47.140625" style="1" customWidth="1"/>
    <col min="11" max="11" width="14.85546875" style="1" bestFit="1" customWidth="1"/>
    <col min="12" max="12" width="10.7109375" style="1"/>
    <col min="13" max="13" width="48" style="1" bestFit="1" customWidth="1"/>
    <col min="14" max="14" width="10.5703125" style="1" customWidth="1"/>
    <col min="15" max="15" width="13.85546875" style="1" customWidth="1"/>
    <col min="16" max="16384" width="10.7109375" style="1"/>
  </cols>
  <sheetData>
    <row r="1" spans="1:15" s="68" customFormat="1" ht="16.5" customHeight="1">
      <c r="A1" s="68" t="s">
        <v>71</v>
      </c>
    </row>
    <row r="3" spans="1:15" s="2" customFormat="1" ht="43.5" customHeight="1">
      <c r="A3" s="74" t="s">
        <v>251</v>
      </c>
      <c r="B3" s="70" t="s">
        <v>61</v>
      </c>
      <c r="C3" s="70" t="s">
        <v>64</v>
      </c>
      <c r="D3" s="70" t="s">
        <v>66</v>
      </c>
      <c r="E3" s="70" t="s">
        <v>67</v>
      </c>
      <c r="F3" s="70" t="s">
        <v>140</v>
      </c>
      <c r="G3" s="70" t="s">
        <v>68</v>
      </c>
      <c r="H3" s="71" t="s">
        <v>141</v>
      </c>
      <c r="I3" s="70" t="s">
        <v>142</v>
      </c>
      <c r="J3" s="70" t="s">
        <v>0</v>
      </c>
      <c r="K3" s="70" t="s">
        <v>4</v>
      </c>
      <c r="L3" s="72" t="s">
        <v>5</v>
      </c>
      <c r="M3" s="73" t="s">
        <v>2</v>
      </c>
      <c r="N3" s="70" t="s">
        <v>6</v>
      </c>
      <c r="O3" s="74" t="s">
        <v>29</v>
      </c>
    </row>
    <row r="4" spans="1:15" s="2" customFormat="1" ht="14" customHeight="1">
      <c r="A4" s="76" t="s">
        <v>7</v>
      </c>
      <c r="B4" s="76"/>
      <c r="C4" s="48"/>
      <c r="D4" s="6"/>
      <c r="E4" s="6"/>
      <c r="F4" s="6"/>
      <c r="G4" s="7"/>
      <c r="H4" s="6"/>
      <c r="I4" s="6"/>
      <c r="J4" s="6"/>
      <c r="K4" s="8"/>
      <c r="L4" s="9"/>
      <c r="M4" s="6"/>
      <c r="N4" s="10"/>
      <c r="O4" s="48"/>
    </row>
    <row r="5" spans="1:15" ht="14" customHeight="1">
      <c r="A5" s="3" t="s">
        <v>1339</v>
      </c>
      <c r="B5" s="4"/>
      <c r="C5" s="4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s="2" customFormat="1" ht="14" customHeight="1">
      <c r="A6" s="15">
        <v>1</v>
      </c>
      <c r="B6" s="15" t="s">
        <v>199</v>
      </c>
      <c r="C6" s="51"/>
      <c r="D6" s="16">
        <v>459</v>
      </c>
      <c r="E6" s="15" t="s">
        <v>201</v>
      </c>
      <c r="F6" s="16" t="s">
        <v>202</v>
      </c>
      <c r="G6" s="16">
        <v>431</v>
      </c>
      <c r="H6" s="17">
        <v>30.63</v>
      </c>
      <c r="I6" s="16">
        <v>196</v>
      </c>
      <c r="J6" s="15" t="s">
        <v>11</v>
      </c>
      <c r="K6" s="18" t="s">
        <v>203</v>
      </c>
      <c r="L6" s="19">
        <v>0</v>
      </c>
      <c r="M6" s="1" t="s">
        <v>200</v>
      </c>
      <c r="N6" s="15" t="s">
        <v>670</v>
      </c>
      <c r="O6" s="15"/>
    </row>
    <row r="7" spans="1:15" ht="14" customHeight="1">
      <c r="A7" s="15">
        <v>2</v>
      </c>
      <c r="B7" s="15" t="s">
        <v>138</v>
      </c>
      <c r="C7" s="15">
        <v>8</v>
      </c>
      <c r="D7" s="16">
        <v>438</v>
      </c>
      <c r="E7" s="15" t="s">
        <v>205</v>
      </c>
      <c r="F7" s="16" t="s">
        <v>206</v>
      </c>
      <c r="G7" s="16">
        <v>438</v>
      </c>
      <c r="H7" s="17">
        <v>81.510000000000005</v>
      </c>
      <c r="I7" s="16">
        <v>754</v>
      </c>
      <c r="J7" s="15" t="s">
        <v>207</v>
      </c>
      <c r="K7" s="18" t="s">
        <v>208</v>
      </c>
      <c r="L7" s="20" t="s">
        <v>209</v>
      </c>
      <c r="M7" s="1" t="s">
        <v>204</v>
      </c>
      <c r="N7" s="15" t="s">
        <v>892</v>
      </c>
      <c r="O7" s="15"/>
    </row>
    <row r="8" spans="1:15" ht="14" customHeight="1">
      <c r="A8" s="15">
        <v>3</v>
      </c>
      <c r="B8" s="15" t="s">
        <v>210</v>
      </c>
      <c r="C8" s="15">
        <v>16</v>
      </c>
      <c r="D8" s="16">
        <v>313</v>
      </c>
      <c r="E8" s="15" t="s">
        <v>212</v>
      </c>
      <c r="F8" s="16" t="s">
        <v>202</v>
      </c>
      <c r="G8" s="16">
        <v>289</v>
      </c>
      <c r="H8" s="17">
        <v>35.64</v>
      </c>
      <c r="I8" s="16">
        <v>182</v>
      </c>
      <c r="J8" s="15" t="s">
        <v>76</v>
      </c>
      <c r="K8" s="18" t="s">
        <v>77</v>
      </c>
      <c r="L8" s="20" t="s">
        <v>78</v>
      </c>
      <c r="M8" s="1" t="s">
        <v>211</v>
      </c>
      <c r="N8" s="15" t="s">
        <v>713</v>
      </c>
      <c r="O8" s="15"/>
    </row>
    <row r="9" spans="1:15" ht="14" customHeight="1">
      <c r="A9" s="15">
        <v>4</v>
      </c>
      <c r="B9" s="15" t="s">
        <v>79</v>
      </c>
      <c r="C9" s="15">
        <v>19</v>
      </c>
      <c r="D9" s="16">
        <v>414</v>
      </c>
      <c r="E9" s="15" t="s">
        <v>212</v>
      </c>
      <c r="F9" s="16" t="s">
        <v>81</v>
      </c>
      <c r="G9" s="16">
        <v>373</v>
      </c>
      <c r="H9" s="17">
        <v>38.61</v>
      </c>
      <c r="I9" s="16">
        <v>276</v>
      </c>
      <c r="J9" s="15" t="s">
        <v>82</v>
      </c>
      <c r="K9" s="18" t="s">
        <v>83</v>
      </c>
      <c r="L9" s="20" t="s">
        <v>84</v>
      </c>
      <c r="M9" s="1" t="s">
        <v>80</v>
      </c>
      <c r="N9" s="15" t="s">
        <v>714</v>
      </c>
      <c r="O9" s="15"/>
    </row>
    <row r="10" spans="1:15" ht="14" customHeight="1">
      <c r="A10" s="15">
        <v>5</v>
      </c>
      <c r="B10" s="15" t="s">
        <v>85</v>
      </c>
      <c r="C10" s="15">
        <v>23</v>
      </c>
      <c r="D10" s="16">
        <v>361</v>
      </c>
      <c r="E10" s="15" t="s">
        <v>893</v>
      </c>
      <c r="F10" s="16" t="s">
        <v>125</v>
      </c>
      <c r="G10" s="16">
        <v>373</v>
      </c>
      <c r="H10" s="17">
        <v>24.13</v>
      </c>
      <c r="I10" s="16">
        <v>58.9</v>
      </c>
      <c r="J10" s="15" t="s">
        <v>126</v>
      </c>
      <c r="K10" s="18" t="s">
        <v>127</v>
      </c>
      <c r="L10" s="20" t="s">
        <v>128</v>
      </c>
      <c r="M10" s="1" t="s">
        <v>124</v>
      </c>
      <c r="N10" s="15" t="s">
        <v>894</v>
      </c>
      <c r="O10" s="15"/>
    </row>
    <row r="11" spans="1:15" ht="14" customHeight="1">
      <c r="A11" s="15">
        <v>6</v>
      </c>
      <c r="B11" s="15" t="s">
        <v>10</v>
      </c>
      <c r="C11" s="15"/>
      <c r="D11" s="16">
        <v>462</v>
      </c>
      <c r="E11" s="15" t="s">
        <v>205</v>
      </c>
      <c r="F11" s="16" t="s">
        <v>202</v>
      </c>
      <c r="G11" s="16">
        <v>436</v>
      </c>
      <c r="H11" s="17">
        <v>82.8</v>
      </c>
      <c r="I11" s="16">
        <v>756</v>
      </c>
      <c r="J11" s="15" t="s">
        <v>11</v>
      </c>
      <c r="K11" s="18" t="s">
        <v>77</v>
      </c>
      <c r="L11" s="20" t="s">
        <v>130</v>
      </c>
      <c r="M11" s="1" t="s">
        <v>129</v>
      </c>
      <c r="N11" s="15" t="s">
        <v>715</v>
      </c>
      <c r="O11" s="15"/>
    </row>
    <row r="12" spans="1:15" ht="14" customHeight="1">
      <c r="A12" s="15">
        <v>7</v>
      </c>
      <c r="B12" s="15" t="s">
        <v>136</v>
      </c>
      <c r="C12" s="15"/>
      <c r="D12" s="16">
        <v>278</v>
      </c>
      <c r="E12" s="15" t="s">
        <v>50</v>
      </c>
      <c r="F12" s="16" t="s">
        <v>125</v>
      </c>
      <c r="G12" s="16">
        <v>235</v>
      </c>
      <c r="H12" s="17">
        <v>68.09</v>
      </c>
      <c r="I12" s="16">
        <v>343</v>
      </c>
      <c r="J12" s="15" t="s">
        <v>76</v>
      </c>
      <c r="K12" s="18" t="s">
        <v>51</v>
      </c>
      <c r="L12" s="20" t="s">
        <v>52</v>
      </c>
      <c r="M12" s="1" t="s">
        <v>49</v>
      </c>
      <c r="N12" s="15" t="s">
        <v>895</v>
      </c>
      <c r="O12" s="15"/>
    </row>
    <row r="13" spans="1:15" ht="14" customHeight="1">
      <c r="A13" s="15">
        <v>8</v>
      </c>
      <c r="B13" s="15" t="s">
        <v>13</v>
      </c>
      <c r="C13" s="15">
        <v>31</v>
      </c>
      <c r="D13" s="16">
        <v>426</v>
      </c>
      <c r="E13" s="15" t="s">
        <v>54</v>
      </c>
      <c r="F13" s="16" t="s">
        <v>55</v>
      </c>
      <c r="G13" s="16">
        <v>424</v>
      </c>
      <c r="H13" s="17">
        <v>90.57</v>
      </c>
      <c r="I13" s="16">
        <v>813</v>
      </c>
      <c r="J13" s="15" t="s">
        <v>207</v>
      </c>
      <c r="K13" s="18" t="s">
        <v>56</v>
      </c>
      <c r="L13" s="20" t="s">
        <v>57</v>
      </c>
      <c r="M13" s="1" t="s">
        <v>53</v>
      </c>
      <c r="N13" s="15" t="s">
        <v>896</v>
      </c>
      <c r="O13" s="15"/>
    </row>
    <row r="14" spans="1:15" ht="14" customHeight="1">
      <c r="A14" s="75">
        <v>9</v>
      </c>
      <c r="B14" s="15" t="s">
        <v>131</v>
      </c>
      <c r="C14" s="15"/>
      <c r="D14" s="16">
        <v>231</v>
      </c>
      <c r="E14" s="15" t="s">
        <v>212</v>
      </c>
      <c r="F14" s="16" t="s">
        <v>81</v>
      </c>
      <c r="G14" s="16">
        <v>230</v>
      </c>
      <c r="H14" s="17">
        <v>83.04</v>
      </c>
      <c r="I14" s="16">
        <v>414</v>
      </c>
      <c r="J14" s="15" t="s">
        <v>76</v>
      </c>
      <c r="K14" s="18" t="s">
        <v>83</v>
      </c>
      <c r="L14" s="20" t="s">
        <v>59</v>
      </c>
      <c r="M14" s="1" t="s">
        <v>58</v>
      </c>
      <c r="N14" s="15" t="s">
        <v>897</v>
      </c>
      <c r="O14" s="69" t="s">
        <v>72</v>
      </c>
    </row>
    <row r="15" spans="1:15" ht="14" customHeight="1">
      <c r="A15" s="75"/>
      <c r="B15" s="15" t="s">
        <v>195</v>
      </c>
      <c r="C15" s="15"/>
      <c r="D15" s="16">
        <v>143</v>
      </c>
      <c r="E15" s="15" t="s">
        <v>205</v>
      </c>
      <c r="F15" s="16" t="s">
        <v>81</v>
      </c>
      <c r="G15" s="16">
        <v>142</v>
      </c>
      <c r="H15" s="17">
        <v>78.17</v>
      </c>
      <c r="I15" s="16">
        <v>235</v>
      </c>
      <c r="J15" s="15" t="s">
        <v>197</v>
      </c>
      <c r="K15" s="18" t="s">
        <v>83</v>
      </c>
      <c r="L15" s="20" t="s">
        <v>198</v>
      </c>
      <c r="M15" s="1" t="s">
        <v>196</v>
      </c>
      <c r="N15" s="15" t="s">
        <v>716</v>
      </c>
      <c r="O15" s="15"/>
    </row>
    <row r="16" spans="1:15" ht="14" customHeight="1">
      <c r="A16" s="15">
        <v>10</v>
      </c>
      <c r="B16" s="15" t="s">
        <v>133</v>
      </c>
      <c r="C16" s="52"/>
      <c r="D16" s="16">
        <v>414</v>
      </c>
      <c r="E16" s="15" t="s">
        <v>205</v>
      </c>
      <c r="F16" s="16" t="s">
        <v>192</v>
      </c>
      <c r="G16" s="16">
        <v>415</v>
      </c>
      <c r="H16" s="17">
        <v>82.65</v>
      </c>
      <c r="I16" s="16">
        <v>689</v>
      </c>
      <c r="J16" s="15" t="s">
        <v>193</v>
      </c>
      <c r="K16" s="18" t="s">
        <v>77</v>
      </c>
      <c r="L16" s="20" t="s">
        <v>194</v>
      </c>
      <c r="M16" s="1" t="s">
        <v>191</v>
      </c>
      <c r="N16" s="15" t="s">
        <v>717</v>
      </c>
      <c r="O16" s="15"/>
    </row>
    <row r="17" spans="1:15" ht="14" customHeight="1">
      <c r="A17" s="3" t="s">
        <v>898</v>
      </c>
      <c r="B17" s="4"/>
      <c r="C17" s="53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14" customHeight="1">
      <c r="A18" s="15">
        <v>1</v>
      </c>
      <c r="B18" s="21" t="s">
        <v>1382</v>
      </c>
      <c r="C18" s="54">
        <v>1</v>
      </c>
      <c r="D18" s="16">
        <v>502</v>
      </c>
      <c r="E18" s="15" t="s">
        <v>154</v>
      </c>
      <c r="F18" s="16" t="s">
        <v>155</v>
      </c>
      <c r="G18" s="16">
        <v>530</v>
      </c>
      <c r="H18" s="17">
        <v>44.34</v>
      </c>
      <c r="I18" s="16">
        <v>421</v>
      </c>
      <c r="J18" s="15" t="s">
        <v>156</v>
      </c>
      <c r="K18" s="18" t="s">
        <v>32</v>
      </c>
      <c r="L18" s="19">
        <v>0</v>
      </c>
      <c r="M18" s="21" t="s">
        <v>867</v>
      </c>
      <c r="N18" s="22" t="s">
        <v>868</v>
      </c>
      <c r="O18" s="21"/>
    </row>
    <row r="19" spans="1:15" ht="14" customHeight="1">
      <c r="A19" s="15">
        <v>2</v>
      </c>
      <c r="B19" s="21" t="s">
        <v>33</v>
      </c>
      <c r="C19" s="55">
        <v>2</v>
      </c>
      <c r="D19" s="16">
        <v>2372</v>
      </c>
      <c r="E19" s="15" t="s">
        <v>34</v>
      </c>
      <c r="F19" s="16" t="s">
        <v>35</v>
      </c>
      <c r="G19" s="16">
        <v>2418</v>
      </c>
      <c r="H19" s="17">
        <v>50.04</v>
      </c>
      <c r="I19" s="16">
        <v>2260</v>
      </c>
      <c r="J19" s="15" t="s">
        <v>36</v>
      </c>
      <c r="K19" s="18" t="s">
        <v>37</v>
      </c>
      <c r="L19" s="19">
        <v>0</v>
      </c>
      <c r="M19" s="21" t="s">
        <v>718</v>
      </c>
      <c r="N19" s="15" t="s">
        <v>719</v>
      </c>
      <c r="O19" s="21"/>
    </row>
    <row r="20" spans="1:15" ht="14" customHeight="1">
      <c r="A20" s="15">
        <v>3</v>
      </c>
      <c r="B20" s="47" t="s">
        <v>38</v>
      </c>
      <c r="C20" s="55">
        <v>4</v>
      </c>
      <c r="D20" s="16">
        <v>2357</v>
      </c>
      <c r="E20" s="15" t="s">
        <v>39</v>
      </c>
      <c r="F20" s="16" t="s">
        <v>40</v>
      </c>
      <c r="G20" s="16">
        <v>2385</v>
      </c>
      <c r="H20" s="17">
        <v>30.99</v>
      </c>
      <c r="I20" s="16">
        <v>830</v>
      </c>
      <c r="J20" s="15" t="s">
        <v>41</v>
      </c>
      <c r="K20" s="18" t="s">
        <v>42</v>
      </c>
      <c r="L20" s="19">
        <v>0</v>
      </c>
      <c r="M20" s="15" t="s">
        <v>829</v>
      </c>
      <c r="N20" s="15" t="s">
        <v>43</v>
      </c>
      <c r="O20" s="21"/>
    </row>
    <row r="21" spans="1:15" ht="14" customHeight="1">
      <c r="A21" s="15">
        <v>4</v>
      </c>
      <c r="B21" s="47" t="s">
        <v>1383</v>
      </c>
      <c r="C21" s="55">
        <v>4</v>
      </c>
      <c r="D21" s="16">
        <v>2418</v>
      </c>
      <c r="E21" s="15" t="s">
        <v>44</v>
      </c>
      <c r="F21" s="16" t="s">
        <v>45</v>
      </c>
      <c r="G21" s="16">
        <v>1269</v>
      </c>
      <c r="H21" s="17">
        <v>37.9</v>
      </c>
      <c r="I21" s="16">
        <v>727</v>
      </c>
      <c r="J21" s="15" t="s">
        <v>46</v>
      </c>
      <c r="K21" s="18" t="s">
        <v>47</v>
      </c>
      <c r="L21" s="19">
        <v>0</v>
      </c>
      <c r="M21" s="15" t="s">
        <v>830</v>
      </c>
      <c r="N21" s="22" t="s">
        <v>914</v>
      </c>
      <c r="O21" s="21"/>
    </row>
    <row r="22" spans="1:15" ht="14" customHeight="1">
      <c r="A22" s="75">
        <v>5</v>
      </c>
      <c r="B22" s="21" t="s">
        <v>48</v>
      </c>
      <c r="C22" s="55">
        <v>21</v>
      </c>
      <c r="D22" s="16">
        <v>642</v>
      </c>
      <c r="E22" s="15" t="s">
        <v>34</v>
      </c>
      <c r="F22" s="16" t="s">
        <v>273</v>
      </c>
      <c r="G22" s="16">
        <v>634</v>
      </c>
      <c r="H22" s="17">
        <v>52.05</v>
      </c>
      <c r="I22" s="16">
        <v>638</v>
      </c>
      <c r="J22" s="15" t="s">
        <v>274</v>
      </c>
      <c r="K22" s="18" t="s">
        <v>275</v>
      </c>
      <c r="L22" s="19">
        <v>0</v>
      </c>
      <c r="M22" s="15" t="s">
        <v>915</v>
      </c>
      <c r="N22" s="15" t="s">
        <v>916</v>
      </c>
      <c r="O22" s="21"/>
    </row>
    <row r="23" spans="1:15" ht="14" customHeight="1">
      <c r="A23" s="75"/>
      <c r="B23" s="21" t="s">
        <v>1393</v>
      </c>
      <c r="C23" s="55">
        <v>21</v>
      </c>
      <c r="D23" s="16">
        <v>1251</v>
      </c>
      <c r="E23" s="15" t="s">
        <v>277</v>
      </c>
      <c r="F23" s="16" t="s">
        <v>273</v>
      </c>
      <c r="G23" s="16">
        <v>1282</v>
      </c>
      <c r="H23" s="17">
        <v>52.65</v>
      </c>
      <c r="I23" s="16">
        <v>1266</v>
      </c>
      <c r="J23" s="15" t="s">
        <v>91</v>
      </c>
      <c r="K23" s="18" t="s">
        <v>275</v>
      </c>
      <c r="L23" s="20" t="s">
        <v>265</v>
      </c>
      <c r="M23" s="15" t="s">
        <v>917</v>
      </c>
      <c r="N23" s="15" t="s">
        <v>918</v>
      </c>
      <c r="O23" s="21"/>
    </row>
    <row r="24" spans="1:15" ht="14" customHeight="1">
      <c r="A24" s="75"/>
      <c r="B24" s="21" t="s">
        <v>919</v>
      </c>
      <c r="C24" s="56"/>
      <c r="D24" s="23">
        <v>892</v>
      </c>
      <c r="E24" s="21" t="s">
        <v>277</v>
      </c>
      <c r="F24" s="23" t="s">
        <v>273</v>
      </c>
      <c r="G24" s="23">
        <v>972</v>
      </c>
      <c r="H24" s="24">
        <v>43.52</v>
      </c>
      <c r="I24" s="23">
        <v>760</v>
      </c>
      <c r="J24" s="21" t="s">
        <v>287</v>
      </c>
      <c r="K24" s="23" t="str">
        <f>HYPERLINK("http://www.ncbi.nlm.nih.gov/protein/gb|AAR90263.1|","gb|AAR90263.1|")</f>
        <v>gb|AAR90263.1|</v>
      </c>
      <c r="L24" s="23">
        <v>0</v>
      </c>
      <c r="M24" s="21" t="s">
        <v>920</v>
      </c>
      <c r="N24" s="21" t="s">
        <v>881</v>
      </c>
      <c r="O24" s="21"/>
    </row>
    <row r="25" spans="1:15" ht="14" customHeight="1">
      <c r="A25" s="15">
        <v>6</v>
      </c>
      <c r="B25" s="47" t="s">
        <v>276</v>
      </c>
      <c r="C25" s="55">
        <v>5</v>
      </c>
      <c r="D25" s="16">
        <v>2496</v>
      </c>
      <c r="E25" s="15" t="s">
        <v>277</v>
      </c>
      <c r="F25" s="16" t="s">
        <v>278</v>
      </c>
      <c r="G25" s="16">
        <v>2540</v>
      </c>
      <c r="H25" s="17">
        <v>40.909999999999997</v>
      </c>
      <c r="I25" s="16">
        <v>1777</v>
      </c>
      <c r="J25" s="15" t="s">
        <v>279</v>
      </c>
      <c r="K25" s="18" t="s">
        <v>280</v>
      </c>
      <c r="L25" s="19">
        <v>0</v>
      </c>
      <c r="M25" s="15" t="s">
        <v>882</v>
      </c>
      <c r="N25" s="15" t="s">
        <v>883</v>
      </c>
      <c r="O25" s="21"/>
    </row>
    <row r="26" spans="1:15" ht="14" customHeight="1">
      <c r="A26" s="15">
        <v>7</v>
      </c>
      <c r="B26" s="21" t="s">
        <v>281</v>
      </c>
      <c r="C26" s="55"/>
      <c r="D26" s="16">
        <v>252</v>
      </c>
      <c r="E26" s="15" t="s">
        <v>294</v>
      </c>
      <c r="F26" s="16" t="s">
        <v>143</v>
      </c>
      <c r="G26" s="16">
        <v>128</v>
      </c>
      <c r="H26" s="17">
        <v>64.84</v>
      </c>
      <c r="I26" s="16">
        <v>163</v>
      </c>
      <c r="J26" s="15" t="s">
        <v>144</v>
      </c>
      <c r="K26" s="18" t="s">
        <v>145</v>
      </c>
      <c r="L26" s="20" t="s">
        <v>146</v>
      </c>
      <c r="M26" s="15" t="s">
        <v>775</v>
      </c>
      <c r="N26" s="15"/>
      <c r="O26" s="21"/>
    </row>
    <row r="27" spans="1:15" ht="14" customHeight="1">
      <c r="A27" s="75">
        <v>8</v>
      </c>
      <c r="B27" s="21" t="s">
        <v>1394</v>
      </c>
      <c r="C27" s="55">
        <v>6</v>
      </c>
      <c r="D27" s="16">
        <v>438</v>
      </c>
      <c r="E27" s="15" t="s">
        <v>34</v>
      </c>
      <c r="F27" s="16" t="s">
        <v>147</v>
      </c>
      <c r="G27" s="16">
        <v>463</v>
      </c>
      <c r="H27" s="17">
        <v>47.3</v>
      </c>
      <c r="I27" s="16">
        <v>403</v>
      </c>
      <c r="J27" s="15" t="s">
        <v>148</v>
      </c>
      <c r="K27" s="18" t="s">
        <v>149</v>
      </c>
      <c r="L27" s="20" t="s">
        <v>150</v>
      </c>
      <c r="M27" s="15" t="s">
        <v>776</v>
      </c>
      <c r="N27" s="22" t="s">
        <v>853</v>
      </c>
      <c r="O27" s="21"/>
    </row>
    <row r="28" spans="1:15" ht="14" customHeight="1">
      <c r="A28" s="75"/>
      <c r="B28" s="47" t="s">
        <v>356</v>
      </c>
      <c r="C28" s="55">
        <v>6</v>
      </c>
      <c r="D28" s="16">
        <v>1782</v>
      </c>
      <c r="E28" s="15" t="s">
        <v>357</v>
      </c>
      <c r="F28" s="16" t="s">
        <v>45</v>
      </c>
      <c r="G28" s="16">
        <v>1803</v>
      </c>
      <c r="H28" s="17">
        <v>35.22</v>
      </c>
      <c r="I28" s="16">
        <v>989</v>
      </c>
      <c r="J28" s="15" t="s">
        <v>358</v>
      </c>
      <c r="K28" s="18" t="s">
        <v>359</v>
      </c>
      <c r="L28" s="20" t="s">
        <v>265</v>
      </c>
      <c r="M28" s="15" t="s">
        <v>854</v>
      </c>
      <c r="N28" s="15" t="s">
        <v>855</v>
      </c>
      <c r="O28" s="21"/>
    </row>
    <row r="29" spans="1:15" ht="14" customHeight="1">
      <c r="A29" s="15">
        <v>9</v>
      </c>
      <c r="B29" s="47" t="s">
        <v>1384</v>
      </c>
      <c r="C29" s="55">
        <v>6</v>
      </c>
      <c r="D29" s="16">
        <v>2404</v>
      </c>
      <c r="E29" s="15" t="s">
        <v>44</v>
      </c>
      <c r="F29" s="16" t="s">
        <v>151</v>
      </c>
      <c r="G29" s="16">
        <v>2477</v>
      </c>
      <c r="H29" s="17">
        <v>32.700000000000003</v>
      </c>
      <c r="I29" s="16">
        <v>1076</v>
      </c>
      <c r="J29" s="15" t="s">
        <v>152</v>
      </c>
      <c r="K29" s="18" t="s">
        <v>153</v>
      </c>
      <c r="L29" s="19">
        <v>0</v>
      </c>
      <c r="M29" s="15" t="s">
        <v>856</v>
      </c>
      <c r="N29" s="22" t="s">
        <v>857</v>
      </c>
      <c r="O29" s="21"/>
    </row>
    <row r="30" spans="1:15" ht="14" customHeight="1">
      <c r="A30" s="75">
        <v>10</v>
      </c>
      <c r="B30" s="21" t="s">
        <v>1385</v>
      </c>
      <c r="C30" s="55">
        <v>7</v>
      </c>
      <c r="D30" s="16">
        <v>1909</v>
      </c>
      <c r="E30" s="15" t="s">
        <v>277</v>
      </c>
      <c r="F30" s="16" t="s">
        <v>147</v>
      </c>
      <c r="G30" s="16">
        <v>1974</v>
      </c>
      <c r="H30" s="17">
        <v>40.43</v>
      </c>
      <c r="I30" s="16">
        <v>1380</v>
      </c>
      <c r="J30" s="15" t="s">
        <v>263</v>
      </c>
      <c r="K30" s="18" t="s">
        <v>264</v>
      </c>
      <c r="L30" s="20" t="s">
        <v>265</v>
      </c>
      <c r="M30" s="15" t="s">
        <v>887</v>
      </c>
      <c r="N30" s="21" t="s">
        <v>886</v>
      </c>
      <c r="O30" s="21"/>
    </row>
    <row r="31" spans="1:15" ht="14" customHeight="1">
      <c r="A31" s="75"/>
      <c r="B31" s="21" t="s">
        <v>325</v>
      </c>
      <c r="C31" s="55">
        <v>7</v>
      </c>
      <c r="D31" s="16">
        <v>627</v>
      </c>
      <c r="E31" s="15" t="s">
        <v>34</v>
      </c>
      <c r="F31" s="16" t="s">
        <v>45</v>
      </c>
      <c r="G31" s="16">
        <v>615</v>
      </c>
      <c r="H31" s="17">
        <v>39.020000000000003</v>
      </c>
      <c r="I31" s="16">
        <v>428</v>
      </c>
      <c r="J31" s="15" t="s">
        <v>326</v>
      </c>
      <c r="K31" s="18" t="s">
        <v>264</v>
      </c>
      <c r="L31" s="20" t="s">
        <v>265</v>
      </c>
      <c r="M31" s="15" t="s">
        <v>809</v>
      </c>
      <c r="N31" s="15" t="s">
        <v>777</v>
      </c>
      <c r="O31" s="21"/>
    </row>
    <row r="32" spans="1:15" ht="14" customHeight="1">
      <c r="A32" s="15">
        <v>11</v>
      </c>
      <c r="B32" s="21" t="s">
        <v>1386</v>
      </c>
      <c r="C32" s="55">
        <v>7</v>
      </c>
      <c r="D32" s="16">
        <v>458</v>
      </c>
      <c r="E32" s="15" t="s">
        <v>266</v>
      </c>
      <c r="F32" s="16" t="s">
        <v>267</v>
      </c>
      <c r="G32" s="16">
        <v>444</v>
      </c>
      <c r="H32" s="17">
        <v>69.819999999999993</v>
      </c>
      <c r="I32" s="16">
        <v>661</v>
      </c>
      <c r="J32" s="15" t="s">
        <v>268</v>
      </c>
      <c r="K32" s="18" t="s">
        <v>269</v>
      </c>
      <c r="L32" s="20" t="s">
        <v>265</v>
      </c>
      <c r="M32" s="15" t="s">
        <v>778</v>
      </c>
      <c r="N32" s="15" t="s">
        <v>769</v>
      </c>
      <c r="O32" s="21"/>
    </row>
    <row r="33" spans="1:15" ht="14" customHeight="1">
      <c r="A33" s="75">
        <v>12</v>
      </c>
      <c r="B33" s="21" t="s">
        <v>1387</v>
      </c>
      <c r="C33" s="55">
        <v>9</v>
      </c>
      <c r="D33" s="16">
        <v>1625</v>
      </c>
      <c r="E33" s="15" t="s">
        <v>34</v>
      </c>
      <c r="F33" s="16" t="s">
        <v>270</v>
      </c>
      <c r="G33" s="16">
        <v>1638</v>
      </c>
      <c r="H33" s="17">
        <v>42.43</v>
      </c>
      <c r="I33" s="16">
        <v>1280</v>
      </c>
      <c r="J33" s="15" t="s">
        <v>271</v>
      </c>
      <c r="K33" s="18" t="s">
        <v>272</v>
      </c>
      <c r="L33" s="20" t="s">
        <v>265</v>
      </c>
      <c r="M33" s="15" t="s">
        <v>889</v>
      </c>
      <c r="N33" s="15" t="s">
        <v>890</v>
      </c>
      <c r="O33" s="21"/>
    </row>
    <row r="34" spans="1:15" ht="14" customHeight="1">
      <c r="A34" s="75"/>
      <c r="B34" s="21" t="s">
        <v>178</v>
      </c>
      <c r="C34" s="55">
        <v>9</v>
      </c>
      <c r="D34" s="16">
        <v>838</v>
      </c>
      <c r="E34" s="15" t="s">
        <v>277</v>
      </c>
      <c r="F34" s="16" t="s">
        <v>270</v>
      </c>
      <c r="G34" s="16">
        <v>850</v>
      </c>
      <c r="H34" s="17">
        <v>41.65</v>
      </c>
      <c r="I34" s="16">
        <v>610</v>
      </c>
      <c r="J34" s="15" t="s">
        <v>179</v>
      </c>
      <c r="K34" s="18" t="s">
        <v>180</v>
      </c>
      <c r="L34" s="20" t="s">
        <v>265</v>
      </c>
      <c r="M34" s="21" t="s">
        <v>891</v>
      </c>
      <c r="N34" s="15" t="s">
        <v>933</v>
      </c>
      <c r="O34" s="21"/>
    </row>
    <row r="35" spans="1:15" ht="14" customHeight="1">
      <c r="A35" s="75"/>
      <c r="B35" s="21" t="s">
        <v>934</v>
      </c>
      <c r="C35" s="56"/>
      <c r="D35" s="23">
        <v>423</v>
      </c>
      <c r="E35" s="21" t="s">
        <v>277</v>
      </c>
      <c r="F35" s="23" t="s">
        <v>270</v>
      </c>
      <c r="G35" s="23">
        <v>432</v>
      </c>
      <c r="H35" s="24">
        <v>30.56</v>
      </c>
      <c r="I35" s="23">
        <v>167</v>
      </c>
      <c r="J35" s="21" t="s">
        <v>255</v>
      </c>
      <c r="K35" s="23" t="str">
        <f>HYPERLINK("http://www.ncbi.nlm.nih.gov/protein/ref|XP_002487778.1|","ref|XP_002487778.1|")</f>
        <v>ref|XP_002487778.1|</v>
      </c>
      <c r="L35" s="25" t="s">
        <v>256</v>
      </c>
      <c r="M35" s="21" t="s">
        <v>770</v>
      </c>
      <c r="N35" s="21" t="s">
        <v>935</v>
      </c>
      <c r="O35" s="21"/>
    </row>
    <row r="36" spans="1:15" ht="14" customHeight="1">
      <c r="A36" s="75">
        <v>13</v>
      </c>
      <c r="B36" s="47" t="s">
        <v>1388</v>
      </c>
      <c r="C36" s="55">
        <v>10</v>
      </c>
      <c r="D36" s="16">
        <v>1707</v>
      </c>
      <c r="E36" s="15" t="s">
        <v>106</v>
      </c>
      <c r="F36" s="16" t="s">
        <v>107</v>
      </c>
      <c r="G36" s="16">
        <v>1717</v>
      </c>
      <c r="H36" s="17">
        <v>65.349999999999994</v>
      </c>
      <c r="I36" s="16">
        <v>2316</v>
      </c>
      <c r="J36" s="15" t="s">
        <v>108</v>
      </c>
      <c r="K36" s="18" t="s">
        <v>109</v>
      </c>
      <c r="L36" s="20" t="s">
        <v>265</v>
      </c>
      <c r="M36" s="21" t="s">
        <v>936</v>
      </c>
      <c r="N36" s="15" t="s">
        <v>937</v>
      </c>
      <c r="O36" s="21"/>
    </row>
    <row r="37" spans="1:15" ht="14" customHeight="1">
      <c r="A37" s="75"/>
      <c r="B37" s="21" t="s">
        <v>1389</v>
      </c>
      <c r="C37" s="56"/>
      <c r="D37" s="23">
        <v>545</v>
      </c>
      <c r="E37" s="21" t="s">
        <v>160</v>
      </c>
      <c r="F37" s="23" t="s">
        <v>107</v>
      </c>
      <c r="G37" s="23">
        <v>546</v>
      </c>
      <c r="H37" s="24">
        <v>62.45</v>
      </c>
      <c r="I37" s="23">
        <v>682</v>
      </c>
      <c r="J37" s="21" t="s">
        <v>218</v>
      </c>
      <c r="K37" s="21"/>
      <c r="L37" s="26"/>
      <c r="M37" s="21" t="s">
        <v>938</v>
      </c>
      <c r="N37" s="21" t="s">
        <v>415</v>
      </c>
      <c r="O37" s="21"/>
    </row>
    <row r="38" spans="1:15" ht="14" customHeight="1">
      <c r="A38" s="15">
        <v>14</v>
      </c>
      <c r="B38" s="47" t="s">
        <v>1390</v>
      </c>
      <c r="C38" s="55">
        <v>12</v>
      </c>
      <c r="D38" s="16">
        <v>2515</v>
      </c>
      <c r="E38" s="15" t="s">
        <v>106</v>
      </c>
      <c r="F38" s="16" t="s">
        <v>110</v>
      </c>
      <c r="G38" s="16">
        <v>2548</v>
      </c>
      <c r="H38" s="17">
        <v>82.14</v>
      </c>
      <c r="I38" s="16">
        <v>4292</v>
      </c>
      <c r="J38" s="15" t="s">
        <v>111</v>
      </c>
      <c r="K38" s="18" t="s">
        <v>112</v>
      </c>
      <c r="L38" s="20" t="s">
        <v>265</v>
      </c>
      <c r="M38" s="21" t="s">
        <v>939</v>
      </c>
      <c r="N38" s="22" t="s">
        <v>113</v>
      </c>
      <c r="O38" s="21"/>
    </row>
    <row r="39" spans="1:15" ht="14" customHeight="1">
      <c r="A39" s="75">
        <v>15</v>
      </c>
      <c r="B39" s="21" t="s">
        <v>114</v>
      </c>
      <c r="C39" s="55">
        <v>5</v>
      </c>
      <c r="D39" s="16">
        <v>409</v>
      </c>
      <c r="E39" s="15" t="s">
        <v>277</v>
      </c>
      <c r="F39" s="16" t="s">
        <v>115</v>
      </c>
      <c r="G39" s="16">
        <v>419</v>
      </c>
      <c r="H39" s="17">
        <v>37.47</v>
      </c>
      <c r="I39" s="16">
        <v>267</v>
      </c>
      <c r="J39" s="15" t="s">
        <v>116</v>
      </c>
      <c r="K39" s="18" t="s">
        <v>117</v>
      </c>
      <c r="L39" s="20" t="s">
        <v>118</v>
      </c>
      <c r="M39" s="21" t="s">
        <v>771</v>
      </c>
      <c r="N39" s="15" t="s">
        <v>899</v>
      </c>
      <c r="O39" s="21"/>
    </row>
    <row r="40" spans="1:15" ht="14" customHeight="1">
      <c r="A40" s="75"/>
      <c r="B40" s="21" t="s">
        <v>1391</v>
      </c>
      <c r="C40" s="55">
        <v>5</v>
      </c>
      <c r="D40" s="16">
        <v>1529</v>
      </c>
      <c r="E40" s="15" t="s">
        <v>277</v>
      </c>
      <c r="F40" s="16" t="s">
        <v>115</v>
      </c>
      <c r="G40" s="16">
        <v>1672</v>
      </c>
      <c r="H40" s="17">
        <v>37.86</v>
      </c>
      <c r="I40" s="16">
        <v>996</v>
      </c>
      <c r="J40" s="15" t="s">
        <v>185</v>
      </c>
      <c r="K40" s="18" t="s">
        <v>117</v>
      </c>
      <c r="L40" s="20" t="s">
        <v>265</v>
      </c>
      <c r="M40" s="15" t="s">
        <v>772</v>
      </c>
      <c r="N40" s="15" t="s">
        <v>773</v>
      </c>
      <c r="O40" s="21"/>
    </row>
    <row r="41" spans="1:15" ht="14" customHeight="1">
      <c r="A41" s="15">
        <v>16</v>
      </c>
      <c r="B41" s="47" t="s">
        <v>119</v>
      </c>
      <c r="C41" s="55">
        <v>14</v>
      </c>
      <c r="D41" s="16">
        <v>2450</v>
      </c>
      <c r="E41" s="15" t="s">
        <v>120</v>
      </c>
      <c r="F41" s="16" t="s">
        <v>121</v>
      </c>
      <c r="G41" s="16">
        <v>2468</v>
      </c>
      <c r="H41" s="17">
        <v>62.44</v>
      </c>
      <c r="I41" s="16">
        <v>3117</v>
      </c>
      <c r="J41" s="15" t="s">
        <v>122</v>
      </c>
      <c r="K41" s="18" t="s">
        <v>123</v>
      </c>
      <c r="L41" s="20" t="s">
        <v>265</v>
      </c>
      <c r="M41" s="21" t="s">
        <v>774</v>
      </c>
      <c r="N41" s="22" t="s">
        <v>900</v>
      </c>
      <c r="O41" s="21"/>
    </row>
    <row r="42" spans="1:15" ht="14" customHeight="1">
      <c r="A42" s="15">
        <v>17</v>
      </c>
      <c r="B42" s="47" t="s">
        <v>1395</v>
      </c>
      <c r="C42" s="55" t="s">
        <v>1244</v>
      </c>
      <c r="D42" s="16">
        <v>2181</v>
      </c>
      <c r="E42" s="15" t="s">
        <v>120</v>
      </c>
      <c r="F42" s="16" t="s">
        <v>259</v>
      </c>
      <c r="G42" s="16">
        <v>2181</v>
      </c>
      <c r="H42" s="17">
        <v>94.73</v>
      </c>
      <c r="I42" s="16">
        <v>4277</v>
      </c>
      <c r="J42" s="15" t="s">
        <v>260</v>
      </c>
      <c r="K42" s="18" t="s">
        <v>261</v>
      </c>
      <c r="L42" s="20" t="s">
        <v>265</v>
      </c>
      <c r="M42" s="21" t="s">
        <v>901</v>
      </c>
      <c r="N42" s="15" t="s">
        <v>262</v>
      </c>
      <c r="O42" s="21"/>
    </row>
    <row r="43" spans="1:15" ht="14" customHeight="1">
      <c r="A43" s="75">
        <v>18</v>
      </c>
      <c r="B43" s="47" t="s">
        <v>1396</v>
      </c>
      <c r="C43" s="55">
        <v>15</v>
      </c>
      <c r="D43" s="16">
        <v>1872</v>
      </c>
      <c r="E43" s="15" t="s">
        <v>92</v>
      </c>
      <c r="F43" s="16" t="s">
        <v>93</v>
      </c>
      <c r="G43" s="16">
        <v>1902</v>
      </c>
      <c r="H43" s="17">
        <v>42.27</v>
      </c>
      <c r="I43" s="16">
        <v>1370</v>
      </c>
      <c r="J43" s="15" t="s">
        <v>94</v>
      </c>
      <c r="K43" s="18" t="s">
        <v>95</v>
      </c>
      <c r="L43" s="20" t="s">
        <v>265</v>
      </c>
      <c r="M43" s="21" t="s">
        <v>902</v>
      </c>
      <c r="N43" s="15" t="s">
        <v>903</v>
      </c>
      <c r="O43" s="21"/>
    </row>
    <row r="44" spans="1:15" ht="14" customHeight="1">
      <c r="A44" s="75"/>
      <c r="B44" s="21" t="s">
        <v>904</v>
      </c>
      <c r="C44" s="56"/>
      <c r="D44" s="23">
        <v>266</v>
      </c>
      <c r="E44" s="21" t="s">
        <v>905</v>
      </c>
      <c r="F44" s="23" t="s">
        <v>93</v>
      </c>
      <c r="G44" s="23">
        <v>250</v>
      </c>
      <c r="H44" s="24">
        <v>54.8</v>
      </c>
      <c r="I44" s="23">
        <v>291</v>
      </c>
      <c r="J44" s="21" t="s">
        <v>869</v>
      </c>
      <c r="K44" s="23" t="str">
        <f>HYPERLINK("http://www.ncbi.nlm.nih.gov/protein/gb|ACD39753.1|","gb|ACD39753.1|")</f>
        <v>gb|ACD39753.1|</v>
      </c>
      <c r="L44" s="25" t="s">
        <v>288</v>
      </c>
      <c r="M44" s="21" t="s">
        <v>796</v>
      </c>
      <c r="N44" s="21" t="s">
        <v>760</v>
      </c>
      <c r="O44" s="21"/>
    </row>
    <row r="45" spans="1:15" ht="14" customHeight="1">
      <c r="A45" s="75">
        <v>19</v>
      </c>
      <c r="B45" s="21" t="s">
        <v>1397</v>
      </c>
      <c r="C45" s="55">
        <v>15</v>
      </c>
      <c r="D45" s="16">
        <v>556</v>
      </c>
      <c r="E45" s="15" t="s">
        <v>34</v>
      </c>
      <c r="F45" s="16" t="s">
        <v>151</v>
      </c>
      <c r="G45" s="16">
        <v>545</v>
      </c>
      <c r="H45" s="17">
        <v>57.98</v>
      </c>
      <c r="I45" s="16">
        <v>654</v>
      </c>
      <c r="J45" s="15" t="s">
        <v>96</v>
      </c>
      <c r="K45" s="18" t="s">
        <v>97</v>
      </c>
      <c r="L45" s="20" t="s">
        <v>265</v>
      </c>
      <c r="M45" s="21" t="s">
        <v>870</v>
      </c>
      <c r="N45" s="22" t="s">
        <v>871</v>
      </c>
      <c r="O45" s="21"/>
    </row>
    <row r="46" spans="1:15" ht="14" customHeight="1">
      <c r="A46" s="75"/>
      <c r="B46" s="21" t="s">
        <v>872</v>
      </c>
      <c r="C46" s="56"/>
      <c r="D46" s="23">
        <v>1039</v>
      </c>
      <c r="E46" s="21" t="s">
        <v>158</v>
      </c>
      <c r="F46" s="23" t="s">
        <v>151</v>
      </c>
      <c r="G46" s="23">
        <v>1065</v>
      </c>
      <c r="H46" s="24">
        <v>40.19</v>
      </c>
      <c r="I46" s="23">
        <v>717</v>
      </c>
      <c r="J46" s="21" t="s">
        <v>159</v>
      </c>
      <c r="K46" s="23" t="str">
        <f>HYPERLINK("http://www.ncbi.nlm.nih.gov/protein/82779926?report=genbank&amp;log$=prottop&amp;blast_rank=2&amp;RID=9C2M4GBK012","ABB90283.1")</f>
        <v>ABB90283.1</v>
      </c>
      <c r="L46" s="26" t="s">
        <v>265</v>
      </c>
      <c r="M46" s="21" t="s">
        <v>761</v>
      </c>
      <c r="N46" s="21" t="s">
        <v>762</v>
      </c>
      <c r="O46" s="21"/>
    </row>
    <row r="47" spans="1:15" ht="14" customHeight="1">
      <c r="A47" s="75"/>
      <c r="B47" s="21" t="s">
        <v>873</v>
      </c>
      <c r="C47" s="56"/>
      <c r="D47" s="23">
        <v>685</v>
      </c>
      <c r="E47" s="21" t="s">
        <v>874</v>
      </c>
      <c r="F47" s="23" t="s">
        <v>151</v>
      </c>
      <c r="G47" s="23">
        <v>679</v>
      </c>
      <c r="H47" s="24">
        <v>56.41</v>
      </c>
      <c r="I47" s="23">
        <v>735</v>
      </c>
      <c r="J47" s="21" t="s">
        <v>875</v>
      </c>
      <c r="K47" s="23" t="str">
        <f>HYPERLINK("http://www.ncbi.nlm.nih.gov/protein/gb|ACD39758.1|","gb|ACD39758.1|")</f>
        <v>gb|ACD39758.1|</v>
      </c>
      <c r="L47" s="23">
        <v>0</v>
      </c>
      <c r="M47" s="21" t="s">
        <v>876</v>
      </c>
      <c r="N47" s="21" t="s">
        <v>908</v>
      </c>
      <c r="O47" s="21"/>
    </row>
    <row r="48" spans="1:15" ht="14" customHeight="1">
      <c r="A48" s="75">
        <v>20</v>
      </c>
      <c r="B48" s="47" t="s">
        <v>98</v>
      </c>
      <c r="C48" s="55">
        <v>38</v>
      </c>
      <c r="D48" s="16">
        <v>1966</v>
      </c>
      <c r="E48" s="15" t="s">
        <v>120</v>
      </c>
      <c r="F48" s="16" t="s">
        <v>45</v>
      </c>
      <c r="G48" s="16">
        <v>1966</v>
      </c>
      <c r="H48" s="17">
        <v>90.08</v>
      </c>
      <c r="I48" s="16">
        <v>3670</v>
      </c>
      <c r="J48" s="15" t="s">
        <v>99</v>
      </c>
      <c r="K48" s="18" t="s">
        <v>100</v>
      </c>
      <c r="L48" s="20" t="s">
        <v>265</v>
      </c>
      <c r="M48" s="15" t="s">
        <v>909</v>
      </c>
      <c r="N48" s="15" t="s">
        <v>912</v>
      </c>
      <c r="O48" s="21"/>
    </row>
    <row r="49" spans="1:15" ht="14" customHeight="1">
      <c r="A49" s="75"/>
      <c r="B49" s="21" t="s">
        <v>1398</v>
      </c>
      <c r="C49" s="56"/>
      <c r="D49" s="23">
        <v>366</v>
      </c>
      <c r="E49" s="21" t="s">
        <v>913</v>
      </c>
      <c r="F49" s="23" t="s">
        <v>45</v>
      </c>
      <c r="G49" s="23">
        <v>363</v>
      </c>
      <c r="H49" s="24">
        <v>92.01</v>
      </c>
      <c r="I49" s="23">
        <v>704</v>
      </c>
      <c r="J49" s="21" t="s">
        <v>911</v>
      </c>
      <c r="K49" s="23" t="str">
        <f>HYPERLINK("http://www.ncbi.nlm.nih.gov/protein/dbj|BAD83684.1|","dbj|BAD83684.1|")</f>
        <v>dbj|BAD83684.1|</v>
      </c>
      <c r="L49" s="25" t="s">
        <v>392</v>
      </c>
      <c r="M49" s="21" t="s">
        <v>763</v>
      </c>
      <c r="N49" s="21" t="s">
        <v>952</v>
      </c>
      <c r="O49" s="21"/>
    </row>
    <row r="50" spans="1:15" ht="14" customHeight="1">
      <c r="A50" s="15">
        <v>21</v>
      </c>
      <c r="B50" s="21" t="s">
        <v>101</v>
      </c>
      <c r="C50" s="55"/>
      <c r="D50" s="16">
        <v>1111</v>
      </c>
      <c r="E50" s="15" t="s">
        <v>266</v>
      </c>
      <c r="F50" s="16" t="s">
        <v>102</v>
      </c>
      <c r="G50" s="16">
        <v>985</v>
      </c>
      <c r="H50" s="17">
        <v>27.51</v>
      </c>
      <c r="I50" s="16">
        <v>290</v>
      </c>
      <c r="J50" s="15" t="s">
        <v>103</v>
      </c>
      <c r="K50" s="18" t="s">
        <v>104</v>
      </c>
      <c r="L50" s="20" t="s">
        <v>105</v>
      </c>
      <c r="M50" s="15" t="s">
        <v>764</v>
      </c>
      <c r="N50" s="15" t="s">
        <v>685</v>
      </c>
      <c r="O50" s="21"/>
    </row>
    <row r="51" spans="1:15" ht="14" customHeight="1">
      <c r="A51" s="15">
        <v>22</v>
      </c>
      <c r="B51" s="21" t="s">
        <v>1399</v>
      </c>
      <c r="C51" s="55"/>
      <c r="D51" s="16">
        <v>227</v>
      </c>
      <c r="E51" s="15" t="s">
        <v>216</v>
      </c>
      <c r="F51" s="16" t="s">
        <v>217</v>
      </c>
      <c r="G51" s="16">
        <v>210</v>
      </c>
      <c r="H51" s="17">
        <v>50.48</v>
      </c>
      <c r="I51" s="16">
        <v>214</v>
      </c>
      <c r="J51" s="15" t="s">
        <v>218</v>
      </c>
      <c r="K51" s="18" t="s">
        <v>219</v>
      </c>
      <c r="L51" s="20" t="s">
        <v>220</v>
      </c>
      <c r="M51" s="15" t="s">
        <v>686</v>
      </c>
      <c r="N51" s="22" t="s">
        <v>953</v>
      </c>
      <c r="O51" s="21"/>
    </row>
    <row r="52" spans="1:15" ht="14" customHeight="1">
      <c r="A52" s="15">
        <v>23</v>
      </c>
      <c r="B52" s="47" t="s">
        <v>221</v>
      </c>
      <c r="C52" s="55">
        <v>18</v>
      </c>
      <c r="D52" s="16">
        <v>1820</v>
      </c>
      <c r="E52" s="15" t="s">
        <v>277</v>
      </c>
      <c r="F52" s="16" t="s">
        <v>121</v>
      </c>
      <c r="G52" s="16">
        <v>1844</v>
      </c>
      <c r="H52" s="17">
        <v>32.159999999999997</v>
      </c>
      <c r="I52" s="16">
        <v>834</v>
      </c>
      <c r="J52" s="15" t="s">
        <v>94</v>
      </c>
      <c r="K52" s="18" t="s">
        <v>86</v>
      </c>
      <c r="L52" s="20" t="s">
        <v>265</v>
      </c>
      <c r="M52" s="15" t="s">
        <v>954</v>
      </c>
      <c r="N52" s="15" t="s">
        <v>955</v>
      </c>
      <c r="O52" s="21"/>
    </row>
    <row r="53" spans="1:15" ht="14" customHeight="1">
      <c r="A53" s="15">
        <v>24</v>
      </c>
      <c r="B53" s="47" t="s">
        <v>1400</v>
      </c>
      <c r="C53" s="55"/>
      <c r="D53" s="16">
        <v>2544</v>
      </c>
      <c r="E53" s="15" t="s">
        <v>87</v>
      </c>
      <c r="F53" s="16" t="s">
        <v>88</v>
      </c>
      <c r="G53" s="16">
        <v>2545</v>
      </c>
      <c r="H53" s="17">
        <v>37.25</v>
      </c>
      <c r="I53" s="16">
        <v>1476</v>
      </c>
      <c r="J53" s="15" t="s">
        <v>89</v>
      </c>
      <c r="K53" s="18" t="s">
        <v>90</v>
      </c>
      <c r="L53" s="20" t="s">
        <v>265</v>
      </c>
      <c r="M53" s="15" t="s">
        <v>956</v>
      </c>
      <c r="N53" s="22" t="s">
        <v>921</v>
      </c>
      <c r="O53" s="21"/>
    </row>
    <row r="54" spans="1:15" ht="14" customHeight="1">
      <c r="A54" s="75">
        <v>25</v>
      </c>
      <c r="B54" s="21" t="s">
        <v>338</v>
      </c>
      <c r="C54" s="55">
        <v>24</v>
      </c>
      <c r="D54" s="16">
        <v>592</v>
      </c>
      <c r="E54" s="15" t="s">
        <v>213</v>
      </c>
      <c r="F54" s="16" t="s">
        <v>214</v>
      </c>
      <c r="G54" s="16">
        <v>596</v>
      </c>
      <c r="H54" s="17">
        <v>50</v>
      </c>
      <c r="I54" s="16">
        <v>556</v>
      </c>
      <c r="J54" s="15" t="s">
        <v>922</v>
      </c>
      <c r="K54" s="18" t="s">
        <v>215</v>
      </c>
      <c r="L54" s="20" t="s">
        <v>265</v>
      </c>
      <c r="M54" s="15" t="s">
        <v>339</v>
      </c>
      <c r="N54" s="15" t="s">
        <v>69</v>
      </c>
      <c r="O54" s="21"/>
    </row>
    <row r="55" spans="1:15" ht="14" customHeight="1">
      <c r="A55" s="75"/>
      <c r="B55" s="21" t="s">
        <v>923</v>
      </c>
      <c r="C55" s="56"/>
      <c r="D55" s="23">
        <v>1019</v>
      </c>
      <c r="E55" s="21" t="s">
        <v>277</v>
      </c>
      <c r="F55" s="23" t="s">
        <v>214</v>
      </c>
      <c r="G55" s="23">
        <v>1016</v>
      </c>
      <c r="H55" s="24">
        <v>43.5</v>
      </c>
      <c r="I55" s="23">
        <v>817</v>
      </c>
      <c r="J55" s="21" t="s">
        <v>292</v>
      </c>
      <c r="K55" s="23" t="str">
        <f>HYPERLINK("http://www.ncbi.nlm.nih.gov/protein/ref|XP_003041774.1|","ref|XP_003041774.1|")</f>
        <v>ref|XP_003041774.1|</v>
      </c>
      <c r="L55" s="23">
        <v>0</v>
      </c>
      <c r="M55" s="21" t="s">
        <v>924</v>
      </c>
      <c r="N55" s="21" t="s">
        <v>925</v>
      </c>
      <c r="O55" s="21"/>
    </row>
    <row r="56" spans="1:15" ht="14" customHeight="1">
      <c r="A56" s="15">
        <v>26</v>
      </c>
      <c r="B56" s="21" t="s">
        <v>70</v>
      </c>
      <c r="C56" s="55"/>
      <c r="D56" s="16">
        <v>365</v>
      </c>
      <c r="E56" s="15" t="s">
        <v>277</v>
      </c>
      <c r="F56" s="16" t="s">
        <v>217</v>
      </c>
      <c r="G56" s="16">
        <v>344</v>
      </c>
      <c r="H56" s="17">
        <v>44.48</v>
      </c>
      <c r="I56" s="16">
        <v>278</v>
      </c>
      <c r="J56" s="15" t="s">
        <v>353</v>
      </c>
      <c r="K56" s="18" t="s">
        <v>354</v>
      </c>
      <c r="L56" s="20" t="s">
        <v>355</v>
      </c>
      <c r="M56" s="15" t="s">
        <v>821</v>
      </c>
      <c r="N56" s="15" t="s">
        <v>926</v>
      </c>
      <c r="O56" s="21"/>
    </row>
    <row r="57" spans="1:15" ht="14" customHeight="1">
      <c r="A57" s="15">
        <v>27</v>
      </c>
      <c r="B57" s="21" t="s">
        <v>327</v>
      </c>
      <c r="C57" s="55">
        <v>23</v>
      </c>
      <c r="D57" s="16">
        <v>467</v>
      </c>
      <c r="E57" s="15" t="s">
        <v>120</v>
      </c>
      <c r="F57" s="16" t="s">
        <v>328</v>
      </c>
      <c r="G57" s="16">
        <v>499</v>
      </c>
      <c r="H57" s="17">
        <v>48.3</v>
      </c>
      <c r="I57" s="16">
        <v>442</v>
      </c>
      <c r="J57" s="15" t="s">
        <v>329</v>
      </c>
      <c r="K57" s="18" t="s">
        <v>330</v>
      </c>
      <c r="L57" s="20" t="s">
        <v>331</v>
      </c>
      <c r="M57" s="15" t="s">
        <v>793</v>
      </c>
      <c r="N57" s="15"/>
      <c r="O57" s="21"/>
    </row>
    <row r="58" spans="1:15" ht="14" customHeight="1">
      <c r="A58" s="75">
        <v>28</v>
      </c>
      <c r="B58" s="21" t="s">
        <v>332</v>
      </c>
      <c r="C58" s="55">
        <v>35</v>
      </c>
      <c r="D58" s="16">
        <v>86</v>
      </c>
      <c r="E58" s="15" t="s">
        <v>34</v>
      </c>
      <c r="F58" s="16" t="s">
        <v>35</v>
      </c>
      <c r="G58" s="16">
        <v>70</v>
      </c>
      <c r="H58" s="17">
        <v>31.43</v>
      </c>
      <c r="I58" s="16">
        <v>50.1</v>
      </c>
      <c r="J58" s="15" t="s">
        <v>333</v>
      </c>
      <c r="K58" s="18" t="s">
        <v>334</v>
      </c>
      <c r="L58" s="20" t="s">
        <v>335</v>
      </c>
      <c r="M58" s="15" t="s">
        <v>794</v>
      </c>
      <c r="N58" s="15" t="s">
        <v>884</v>
      </c>
      <c r="O58" s="21"/>
    </row>
    <row r="59" spans="1:15" ht="14" customHeight="1">
      <c r="A59" s="75"/>
      <c r="B59" s="21" t="s">
        <v>1401</v>
      </c>
      <c r="C59" s="56"/>
      <c r="D59" s="23">
        <v>310</v>
      </c>
      <c r="E59" s="21" t="s">
        <v>885</v>
      </c>
      <c r="F59" s="23" t="s">
        <v>417</v>
      </c>
      <c r="G59" s="23">
        <v>335</v>
      </c>
      <c r="H59" s="24">
        <v>52.24</v>
      </c>
      <c r="I59" s="23">
        <v>335</v>
      </c>
      <c r="J59" s="21" t="s">
        <v>268</v>
      </c>
      <c r="K59" s="23" t="str">
        <f>HYPERLINK("http://www.ncbi.nlm.nih.gov/protein/gb|AAR92221.1|","gb|AAR92221.1|")</f>
        <v>gb|AAR92221.1|</v>
      </c>
      <c r="L59" s="25" t="s">
        <v>418</v>
      </c>
      <c r="M59" s="21" t="s">
        <v>795</v>
      </c>
      <c r="N59" s="21" t="s">
        <v>927</v>
      </c>
      <c r="O59" s="21"/>
    </row>
    <row r="60" spans="1:15" ht="14" customHeight="1">
      <c r="A60" s="75"/>
      <c r="B60" s="21" t="s">
        <v>928</v>
      </c>
      <c r="C60" s="56"/>
      <c r="D60" s="23">
        <v>750</v>
      </c>
      <c r="E60" s="21" t="s">
        <v>277</v>
      </c>
      <c r="F60" s="23" t="s">
        <v>390</v>
      </c>
      <c r="G60" s="23">
        <v>548</v>
      </c>
      <c r="H60" s="24">
        <v>29.2</v>
      </c>
      <c r="I60" s="23">
        <v>218</v>
      </c>
      <c r="J60" s="21" t="s">
        <v>391</v>
      </c>
      <c r="K60" s="23" t="str">
        <f>HYPERLINK("http://www.ncbi.nlm.nih.gov/protein/gb|AAR92221.1|","gb|AAR92221.1|")</f>
        <v>gb|AAR92221.1|</v>
      </c>
      <c r="L60" s="23">
        <v>0</v>
      </c>
      <c r="M60" s="21" t="s">
        <v>932</v>
      </c>
      <c r="N60" s="21" t="s">
        <v>973</v>
      </c>
      <c r="O60" s="21"/>
    </row>
    <row r="61" spans="1:15" ht="14" customHeight="1">
      <c r="A61" s="75"/>
      <c r="B61" s="21" t="s">
        <v>393</v>
      </c>
      <c r="C61" s="56"/>
      <c r="D61" s="23">
        <v>849</v>
      </c>
      <c r="E61" s="21" t="s">
        <v>277</v>
      </c>
      <c r="F61" s="23" t="s">
        <v>35</v>
      </c>
      <c r="G61" s="23">
        <v>777</v>
      </c>
      <c r="H61" s="24">
        <v>35.909999999999997</v>
      </c>
      <c r="I61" s="23">
        <v>406</v>
      </c>
      <c r="J61" s="21" t="s">
        <v>394</v>
      </c>
      <c r="K61" s="23" t="str">
        <f>HYPERLINK("http://www.ncbi.nlm.nih.gov/protein/gb|AAR92221.1|","gb|AAR92221.1|")</f>
        <v>gb|AAR92221.1|</v>
      </c>
      <c r="L61" s="23">
        <v>0</v>
      </c>
      <c r="M61" s="21" t="s">
        <v>780</v>
      </c>
      <c r="N61" s="21" t="s">
        <v>974</v>
      </c>
      <c r="O61" s="21"/>
    </row>
    <row r="62" spans="1:15" ht="14" customHeight="1">
      <c r="A62" s="75">
        <v>29</v>
      </c>
      <c r="B62" s="21" t="s">
        <v>1295</v>
      </c>
      <c r="C62" s="55">
        <v>24</v>
      </c>
      <c r="D62" s="16">
        <v>354</v>
      </c>
      <c r="E62" s="15" t="s">
        <v>336</v>
      </c>
      <c r="F62" s="16" t="s">
        <v>214</v>
      </c>
      <c r="G62" s="16">
        <v>345</v>
      </c>
      <c r="H62" s="17">
        <v>64.64</v>
      </c>
      <c r="I62" s="16">
        <v>479</v>
      </c>
      <c r="J62" s="15" t="s">
        <v>268</v>
      </c>
      <c r="K62" s="18" t="s">
        <v>215</v>
      </c>
      <c r="L62" s="20" t="s">
        <v>337</v>
      </c>
      <c r="M62" s="15" t="s">
        <v>781</v>
      </c>
      <c r="N62" s="15" t="s">
        <v>975</v>
      </c>
      <c r="O62" s="21"/>
    </row>
    <row r="63" spans="1:15" ht="14" customHeight="1">
      <c r="A63" s="75"/>
      <c r="B63" s="21" t="s">
        <v>1296</v>
      </c>
      <c r="C63" s="56"/>
      <c r="D63" s="23">
        <v>281</v>
      </c>
      <c r="E63" s="21" t="s">
        <v>976</v>
      </c>
      <c r="F63" s="23" t="s">
        <v>214</v>
      </c>
      <c r="G63" s="23">
        <v>277</v>
      </c>
      <c r="H63" s="24">
        <v>64.62</v>
      </c>
      <c r="I63" s="23">
        <v>346</v>
      </c>
      <c r="J63" s="21" t="s">
        <v>382</v>
      </c>
      <c r="K63" s="23" t="str">
        <f>HYPERLINK("http://www.ncbi.nlm.nih.gov/protein/ref|XP_003041774.1|","ref|XP_003041774.1|")</f>
        <v>ref|XP_003041774.1|</v>
      </c>
      <c r="L63" s="25" t="s">
        <v>383</v>
      </c>
      <c r="M63" s="21" t="s">
        <v>726</v>
      </c>
      <c r="N63" s="21" t="s">
        <v>977</v>
      </c>
      <c r="O63" s="21"/>
    </row>
    <row r="64" spans="1:15" ht="14" customHeight="1">
      <c r="A64" s="15">
        <v>30</v>
      </c>
      <c r="B64" s="21" t="s">
        <v>186</v>
      </c>
      <c r="C64" s="55"/>
      <c r="D64" s="16">
        <v>329</v>
      </c>
      <c r="E64" s="15" t="s">
        <v>187</v>
      </c>
      <c r="F64" s="16" t="s">
        <v>88</v>
      </c>
      <c r="G64" s="16">
        <v>316</v>
      </c>
      <c r="H64" s="17">
        <v>63.92</v>
      </c>
      <c r="I64" s="16">
        <v>417</v>
      </c>
      <c r="J64" s="15" t="s">
        <v>268</v>
      </c>
      <c r="K64" s="18" t="s">
        <v>188</v>
      </c>
      <c r="L64" s="20" t="s">
        <v>189</v>
      </c>
      <c r="M64" s="15" t="s">
        <v>727</v>
      </c>
      <c r="N64" s="15" t="s">
        <v>190</v>
      </c>
      <c r="O64" s="21"/>
    </row>
    <row r="65" spans="1:15" ht="14" customHeight="1">
      <c r="A65" s="15">
        <v>31</v>
      </c>
      <c r="B65" s="21" t="s">
        <v>318</v>
      </c>
      <c r="C65" s="55"/>
      <c r="D65" s="16">
        <v>2029</v>
      </c>
      <c r="E65" s="15" t="s">
        <v>120</v>
      </c>
      <c r="F65" s="16" t="s">
        <v>319</v>
      </c>
      <c r="G65" s="16">
        <v>2047</v>
      </c>
      <c r="H65" s="17">
        <v>71.03</v>
      </c>
      <c r="I65" s="16">
        <v>2856</v>
      </c>
      <c r="J65" s="15" t="s">
        <v>320</v>
      </c>
      <c r="K65" s="18" t="s">
        <v>321</v>
      </c>
      <c r="L65" s="20" t="s">
        <v>265</v>
      </c>
      <c r="M65" s="15" t="s">
        <v>728</v>
      </c>
      <c r="N65" s="15" t="s">
        <v>729</v>
      </c>
      <c r="O65" s="21"/>
    </row>
    <row r="66" spans="1:15" ht="14" customHeight="1">
      <c r="A66" s="75">
        <v>32</v>
      </c>
      <c r="B66" s="21" t="s">
        <v>322</v>
      </c>
      <c r="C66" s="56">
        <v>39</v>
      </c>
      <c r="D66" s="27">
        <v>747</v>
      </c>
      <c r="E66" s="21" t="s">
        <v>277</v>
      </c>
      <c r="F66" s="23" t="s">
        <v>323</v>
      </c>
      <c r="G66" s="23">
        <v>705</v>
      </c>
      <c r="H66" s="24">
        <v>79.010000000000005</v>
      </c>
      <c r="I66" s="23">
        <v>1106</v>
      </c>
      <c r="J66" s="21" t="s">
        <v>730</v>
      </c>
      <c r="K66" s="23" t="str">
        <f>HYPERLINK("http://www.ncbi.nlm.nih.gov/protein/340516322?report=genbank&amp;log$=prottop&amp;blast_rank=2&amp;RID=9BY390WD013","EGR46571.1")</f>
        <v>EGR46571.1</v>
      </c>
      <c r="L66" s="26" t="s">
        <v>324</v>
      </c>
      <c r="M66" s="21" t="s">
        <v>786</v>
      </c>
      <c r="N66" s="21" t="s">
        <v>787</v>
      </c>
      <c r="O66" s="21"/>
    </row>
    <row r="67" spans="1:15" ht="14" customHeight="1">
      <c r="A67" s="75"/>
      <c r="B67" s="21" t="s">
        <v>163</v>
      </c>
      <c r="C67" s="56"/>
      <c r="D67" s="23">
        <v>184</v>
      </c>
      <c r="E67" s="21" t="s">
        <v>166</v>
      </c>
      <c r="F67" s="23" t="s">
        <v>323</v>
      </c>
      <c r="G67" s="23">
        <v>170</v>
      </c>
      <c r="H67" s="24">
        <v>89.41</v>
      </c>
      <c r="I67" s="23">
        <v>331</v>
      </c>
      <c r="J67" s="21" t="s">
        <v>164</v>
      </c>
      <c r="K67" s="23" t="str">
        <f>HYPERLINK("http://www.ncbi.nlm.nih.gov/protein/302920426?report=genbank&amp;log$=prottop&amp;blast_rank=2&amp;RID=9C248ZEW015","XP_003053069.1")</f>
        <v>XP_003053069.1</v>
      </c>
      <c r="L67" s="26" t="s">
        <v>165</v>
      </c>
      <c r="M67" s="21" t="s">
        <v>788</v>
      </c>
      <c r="N67" s="21" t="s">
        <v>940</v>
      </c>
      <c r="O67" s="21"/>
    </row>
    <row r="68" spans="1:15" ht="14" customHeight="1">
      <c r="A68" s="75"/>
      <c r="B68" s="21" t="s">
        <v>1297</v>
      </c>
      <c r="C68" s="56"/>
      <c r="D68" s="23">
        <v>434</v>
      </c>
      <c r="E68" s="21" t="s">
        <v>386</v>
      </c>
      <c r="F68" s="23" t="s">
        <v>323</v>
      </c>
      <c r="G68" s="23">
        <v>434</v>
      </c>
      <c r="H68" s="24">
        <v>94.7</v>
      </c>
      <c r="I68" s="23">
        <v>874</v>
      </c>
      <c r="J68" s="21" t="s">
        <v>268</v>
      </c>
      <c r="K68" s="23" t="str">
        <f>HYPERLINK("http://www.ncbi.nlm.nih.gov/protein/ref|XP_003053069.1|","ref|XP_003053069.1|")</f>
        <v>ref|XP_003053069.1|</v>
      </c>
      <c r="L68" s="23">
        <v>0</v>
      </c>
      <c r="M68" s="21" t="s">
        <v>789</v>
      </c>
      <c r="N68" s="21" t="s">
        <v>790</v>
      </c>
      <c r="O68" s="21"/>
    </row>
    <row r="69" spans="1:15" ht="14" customHeight="1">
      <c r="A69" s="75">
        <v>33</v>
      </c>
      <c r="B69" s="21" t="s">
        <v>941</v>
      </c>
      <c r="C69" s="56">
        <v>27</v>
      </c>
      <c r="D69" s="27">
        <v>1974</v>
      </c>
      <c r="E69" s="21" t="s">
        <v>942</v>
      </c>
      <c r="F69" s="23" t="s">
        <v>943</v>
      </c>
      <c r="G69" s="23">
        <v>2002</v>
      </c>
      <c r="H69" s="24">
        <v>46</v>
      </c>
      <c r="I69" s="23">
        <v>1609</v>
      </c>
      <c r="J69" s="15" t="s">
        <v>181</v>
      </c>
      <c r="K69" s="18" t="s">
        <v>182</v>
      </c>
      <c r="L69" s="20" t="s">
        <v>265</v>
      </c>
      <c r="M69" s="21" t="s">
        <v>944</v>
      </c>
      <c r="N69" s="15" t="s">
        <v>945</v>
      </c>
      <c r="O69" s="21"/>
    </row>
    <row r="70" spans="1:15" ht="14" customHeight="1">
      <c r="A70" s="75"/>
      <c r="B70" s="21" t="s">
        <v>1298</v>
      </c>
      <c r="C70" s="56"/>
      <c r="D70" s="23">
        <v>204</v>
      </c>
      <c r="E70" s="21" t="s">
        <v>419</v>
      </c>
      <c r="F70" s="23" t="s">
        <v>420</v>
      </c>
      <c r="G70" s="23">
        <v>194</v>
      </c>
      <c r="H70" s="24">
        <v>61.86</v>
      </c>
      <c r="I70" s="23">
        <v>272</v>
      </c>
      <c r="J70" s="21" t="s">
        <v>218</v>
      </c>
      <c r="K70" s="23" t="str">
        <f>HYPERLINK("http://www.ncbi.nlm.nih.gov/protein/gb|ACD39767.1|","gb|ACD39767.1|")</f>
        <v>gb|ACD39767.1|</v>
      </c>
      <c r="L70" s="25" t="s">
        <v>157</v>
      </c>
      <c r="M70" s="21" t="s">
        <v>842</v>
      </c>
      <c r="N70" s="21" t="s">
        <v>810</v>
      </c>
      <c r="O70" s="21"/>
    </row>
    <row r="71" spans="1:15" ht="14" customHeight="1">
      <c r="A71" s="75">
        <v>34</v>
      </c>
      <c r="B71" s="21" t="s">
        <v>1299</v>
      </c>
      <c r="C71" s="55">
        <v>29</v>
      </c>
      <c r="D71" s="16">
        <v>257</v>
      </c>
      <c r="E71" s="15" t="s">
        <v>277</v>
      </c>
      <c r="F71" s="16" t="s">
        <v>115</v>
      </c>
      <c r="G71" s="16">
        <v>257</v>
      </c>
      <c r="H71" s="17">
        <v>76.650000000000006</v>
      </c>
      <c r="I71" s="16">
        <v>380</v>
      </c>
      <c r="J71" s="15" t="s">
        <v>218</v>
      </c>
      <c r="K71" s="18" t="s">
        <v>117</v>
      </c>
      <c r="L71" s="20" t="s">
        <v>183</v>
      </c>
      <c r="M71" s="21" t="s">
        <v>811</v>
      </c>
      <c r="N71" s="15" t="s">
        <v>812</v>
      </c>
      <c r="O71" s="21"/>
    </row>
    <row r="72" spans="1:15" ht="14" customHeight="1">
      <c r="A72" s="75"/>
      <c r="B72" s="21" t="s">
        <v>1300</v>
      </c>
      <c r="C72" s="55">
        <v>29</v>
      </c>
      <c r="D72" s="16">
        <v>1751</v>
      </c>
      <c r="E72" s="15" t="s">
        <v>34</v>
      </c>
      <c r="F72" s="16" t="s">
        <v>115</v>
      </c>
      <c r="G72" s="16">
        <v>1774</v>
      </c>
      <c r="H72" s="17">
        <v>61.22</v>
      </c>
      <c r="I72" s="16">
        <v>1998</v>
      </c>
      <c r="J72" s="15" t="s">
        <v>171</v>
      </c>
      <c r="K72" s="18" t="s">
        <v>117</v>
      </c>
      <c r="L72" s="20" t="s">
        <v>265</v>
      </c>
      <c r="M72" s="21" t="s">
        <v>946</v>
      </c>
      <c r="N72" s="15" t="s">
        <v>947</v>
      </c>
      <c r="O72" s="21"/>
    </row>
    <row r="73" spans="1:15" ht="14" customHeight="1">
      <c r="A73" s="75">
        <v>35</v>
      </c>
      <c r="B73" s="21" t="s">
        <v>1301</v>
      </c>
      <c r="C73" s="56">
        <v>32</v>
      </c>
      <c r="D73" s="23">
        <v>260</v>
      </c>
      <c r="E73" s="21" t="s">
        <v>336</v>
      </c>
      <c r="F73" s="23" t="s">
        <v>278</v>
      </c>
      <c r="G73" s="23">
        <v>273</v>
      </c>
      <c r="H73" s="24">
        <v>83.52</v>
      </c>
      <c r="I73" s="23">
        <v>474</v>
      </c>
      <c r="J73" s="21" t="s">
        <v>218</v>
      </c>
      <c r="K73" s="23" t="str">
        <f>HYPERLINK("http://www.ncbi.nlm.nih.gov/protein/46109816?report=genbank&amp;log$=prottop&amp;blast_rank=2&amp;RID=9BZ0BNPW012","XP_381966.1")</f>
        <v>XP_381966.1</v>
      </c>
      <c r="L73" s="26" t="s">
        <v>184</v>
      </c>
      <c r="M73" s="21" t="s">
        <v>813</v>
      </c>
      <c r="N73" s="21" t="s">
        <v>779</v>
      </c>
      <c r="O73" s="21"/>
    </row>
    <row r="74" spans="1:15" ht="14" customHeight="1">
      <c r="A74" s="75"/>
      <c r="B74" s="21" t="s">
        <v>948</v>
      </c>
      <c r="C74" s="56"/>
      <c r="D74" s="23">
        <v>1483</v>
      </c>
      <c r="E74" s="21" t="s">
        <v>277</v>
      </c>
      <c r="F74" s="23" t="s">
        <v>906</v>
      </c>
      <c r="G74" s="23">
        <v>1483</v>
      </c>
      <c r="H74" s="24">
        <v>77.88</v>
      </c>
      <c r="I74" s="23">
        <v>2352</v>
      </c>
      <c r="J74" s="21" t="s">
        <v>907</v>
      </c>
      <c r="K74" s="23" t="str">
        <f>HYPERLINK("http://www.ncbi.nlm.nih.gov/protein/40787387?report=genbank&amp;log$=prottop&amp;blast_rank=2&amp;RID=9C1V5R33015","AAR90267.1")</f>
        <v>AAR90267.1</v>
      </c>
      <c r="L74" s="26" t="s">
        <v>265</v>
      </c>
      <c r="M74" s="21" t="s">
        <v>1002</v>
      </c>
      <c r="N74" s="21" t="s">
        <v>162</v>
      </c>
      <c r="O74" s="21"/>
    </row>
    <row r="75" spans="1:15" ht="14" customHeight="1">
      <c r="A75" s="75"/>
      <c r="B75" s="21" t="s">
        <v>1003</v>
      </c>
      <c r="C75" s="56"/>
      <c r="D75" s="23">
        <v>715</v>
      </c>
      <c r="E75" s="21" t="s">
        <v>1004</v>
      </c>
      <c r="F75" s="23" t="s">
        <v>278</v>
      </c>
      <c r="G75" s="23">
        <v>719</v>
      </c>
      <c r="H75" s="24">
        <v>77.89</v>
      </c>
      <c r="I75" s="23">
        <v>1117</v>
      </c>
      <c r="J75" s="21" t="s">
        <v>1005</v>
      </c>
      <c r="K75" s="23" t="str">
        <f>HYPERLINK("http://www.ncbi.nlm.nih.gov/protein/40787387?report=genbank&amp;log$=prottop&amp;blast_rank=2&amp;RID=9C2V8GNF013","AAR90267.1")</f>
        <v>AAR90267.1</v>
      </c>
      <c r="L75" s="26" t="s">
        <v>265</v>
      </c>
      <c r="M75" s="21" t="s">
        <v>910</v>
      </c>
      <c r="N75" s="21" t="s">
        <v>1011</v>
      </c>
      <c r="O75" s="21"/>
    </row>
    <row r="76" spans="1:15" ht="14" customHeight="1">
      <c r="A76" s="15">
        <v>36</v>
      </c>
      <c r="B76" s="21" t="s">
        <v>172</v>
      </c>
      <c r="C76" s="55">
        <v>36</v>
      </c>
      <c r="D76" s="16">
        <v>494</v>
      </c>
      <c r="E76" s="15" t="s">
        <v>173</v>
      </c>
      <c r="F76" s="16" t="s">
        <v>174</v>
      </c>
      <c r="G76" s="16">
        <v>487</v>
      </c>
      <c r="H76" s="17">
        <v>73.92</v>
      </c>
      <c r="I76" s="16">
        <v>737</v>
      </c>
      <c r="J76" s="15" t="s">
        <v>175</v>
      </c>
      <c r="K76" s="18" t="s">
        <v>176</v>
      </c>
      <c r="L76" s="20" t="s">
        <v>177</v>
      </c>
      <c r="M76" s="21" t="s">
        <v>767</v>
      </c>
      <c r="N76" s="22" t="s">
        <v>1012</v>
      </c>
      <c r="O76" s="21"/>
    </row>
    <row r="77" spans="1:15" ht="14" customHeight="1">
      <c r="A77" s="75">
        <v>37</v>
      </c>
      <c r="B77" s="21" t="s">
        <v>1013</v>
      </c>
      <c r="C77" s="56"/>
      <c r="D77" s="23">
        <v>1593</v>
      </c>
      <c r="E77" s="21" t="s">
        <v>277</v>
      </c>
      <c r="F77" s="23" t="s">
        <v>45</v>
      </c>
      <c r="G77" s="23">
        <v>1662</v>
      </c>
      <c r="H77" s="24">
        <v>34.119999999999997</v>
      </c>
      <c r="I77" s="23">
        <v>808</v>
      </c>
      <c r="J77" s="21" t="s">
        <v>1014</v>
      </c>
      <c r="K77" s="23" t="str">
        <f>HYPERLINK("http://www.ncbi.nlm.nih.gov/protein/242809371?report=genbank&amp;log$=prottop&amp;blast_rank=1&amp;RID=9C01GJT3012","XP_002485355.1")</f>
        <v>XP_002485355.1</v>
      </c>
      <c r="L77" s="26" t="s">
        <v>265</v>
      </c>
      <c r="M77" s="21" t="s">
        <v>1015</v>
      </c>
      <c r="N77" s="21" t="s">
        <v>1016</v>
      </c>
      <c r="O77" s="21"/>
    </row>
    <row r="78" spans="1:15" ht="14" customHeight="1">
      <c r="A78" s="75"/>
      <c r="B78" s="21" t="s">
        <v>1302</v>
      </c>
      <c r="C78" s="56"/>
      <c r="D78" s="23">
        <v>230</v>
      </c>
      <c r="E78" s="21" t="s">
        <v>277</v>
      </c>
      <c r="F78" s="23" t="s">
        <v>169</v>
      </c>
      <c r="G78" s="23">
        <v>218</v>
      </c>
      <c r="H78" s="24">
        <v>48.62</v>
      </c>
      <c r="I78" s="23">
        <v>206</v>
      </c>
      <c r="J78" s="21" t="s">
        <v>957</v>
      </c>
      <c r="K78" s="23" t="str">
        <f>HYPERLINK("http://www.ncbi.nlm.nih.gov/protein/40787376?report=genbank&amp;log$=prottop&amp;blast_rank=1&amp;RID=9C1EUEKK015","AAR90262.1")</f>
        <v>AAR90262.1</v>
      </c>
      <c r="L78" s="26" t="s">
        <v>170</v>
      </c>
      <c r="M78" s="21" t="s">
        <v>768</v>
      </c>
      <c r="N78" s="21" t="s">
        <v>804</v>
      </c>
      <c r="O78" s="21"/>
    </row>
    <row r="79" spans="1:15" ht="14" customHeight="1">
      <c r="A79" s="75"/>
      <c r="B79" s="21" t="s">
        <v>1303</v>
      </c>
      <c r="C79" s="56"/>
      <c r="D79" s="23">
        <v>206</v>
      </c>
      <c r="E79" s="21" t="s">
        <v>245</v>
      </c>
      <c r="F79" s="23" t="s">
        <v>319</v>
      </c>
      <c r="G79" s="23">
        <v>182</v>
      </c>
      <c r="H79" s="24">
        <v>57.14</v>
      </c>
      <c r="I79" s="23">
        <v>217</v>
      </c>
      <c r="J79" s="21" t="s">
        <v>246</v>
      </c>
      <c r="K79" s="23" t="str">
        <f>HYPERLINK("http://www.ncbi.nlm.nih.gov/protein/ref|XP_002482833.1|","ref|XP_002482833.1|")</f>
        <v>ref|XP_002482833.1|</v>
      </c>
      <c r="L79" s="25" t="s">
        <v>247</v>
      </c>
      <c r="M79" s="21" t="s">
        <v>805</v>
      </c>
      <c r="N79" s="21" t="s">
        <v>806</v>
      </c>
      <c r="O79" s="21"/>
    </row>
    <row r="80" spans="1:15" ht="14" customHeight="1">
      <c r="A80" s="75"/>
      <c r="B80" s="21" t="s">
        <v>958</v>
      </c>
      <c r="C80" s="56"/>
      <c r="D80" s="23">
        <v>338</v>
      </c>
      <c r="E80" s="21" t="s">
        <v>277</v>
      </c>
      <c r="F80" s="23" t="s">
        <v>45</v>
      </c>
      <c r="G80" s="23">
        <v>293</v>
      </c>
      <c r="H80" s="24">
        <v>41.64</v>
      </c>
      <c r="I80" s="23">
        <v>221</v>
      </c>
      <c r="J80" s="21" t="s">
        <v>248</v>
      </c>
      <c r="K80" s="23" t="str">
        <f>HYPERLINK("http://www.ncbi.nlm.nih.gov/protein/ref|XP_002482833.1|","ref|XP_002482833.1|")</f>
        <v>ref|XP_002482833.1|</v>
      </c>
      <c r="L80" s="25" t="s">
        <v>249</v>
      </c>
      <c r="M80" s="21" t="s">
        <v>807</v>
      </c>
      <c r="N80" s="21" t="s">
        <v>959</v>
      </c>
      <c r="O80" s="21"/>
    </row>
    <row r="81" spans="1:15" ht="14" customHeight="1">
      <c r="A81" s="75">
        <v>38</v>
      </c>
      <c r="B81" s="21" t="s">
        <v>1304</v>
      </c>
      <c r="C81" s="56"/>
      <c r="D81" s="23">
        <v>712</v>
      </c>
      <c r="E81" s="21" t="s">
        <v>960</v>
      </c>
      <c r="F81" s="23" t="s">
        <v>147</v>
      </c>
      <c r="G81" s="23">
        <v>715</v>
      </c>
      <c r="H81" s="24">
        <v>50.35</v>
      </c>
      <c r="I81" s="23">
        <v>681</v>
      </c>
      <c r="J81" s="21" t="s">
        <v>167</v>
      </c>
      <c r="K81" s="23" t="str">
        <f>HYPERLINK("http://www.ncbi.nlm.nih.gov/protein/134078048?report=genbank&amp;log$=prottop&amp;blast_rank=1&amp;RID=9C0XPFW6015","CAK40131.1")</f>
        <v>CAK40131.1</v>
      </c>
      <c r="L81" s="26" t="s">
        <v>265</v>
      </c>
      <c r="M81" s="21" t="s">
        <v>961</v>
      </c>
      <c r="N81" s="21" t="s">
        <v>962</v>
      </c>
      <c r="O81" s="21"/>
    </row>
    <row r="82" spans="1:15" ht="14" customHeight="1">
      <c r="A82" s="75"/>
      <c r="B82" s="21" t="s">
        <v>387</v>
      </c>
      <c r="C82" s="56"/>
      <c r="D82" s="23">
        <v>486</v>
      </c>
      <c r="E82" s="21" t="s">
        <v>963</v>
      </c>
      <c r="F82" s="23" t="s">
        <v>147</v>
      </c>
      <c r="G82" s="23">
        <v>492</v>
      </c>
      <c r="H82" s="24">
        <v>35.979999999999997</v>
      </c>
      <c r="I82" s="23">
        <v>277</v>
      </c>
      <c r="J82" s="21" t="s">
        <v>964</v>
      </c>
      <c r="K82" s="23" t="str">
        <f>HYPERLINK("http://www.ncbi.nlm.nih.gov/protein/ref|XP_001393508.1|","ref|XP_001393508.1|")</f>
        <v>ref|XP_001393508.1|</v>
      </c>
      <c r="L82" s="25" t="s">
        <v>257</v>
      </c>
      <c r="M82" s="21" t="s">
        <v>808</v>
      </c>
      <c r="N82" s="21" t="s">
        <v>965</v>
      </c>
      <c r="O82" s="21"/>
    </row>
    <row r="83" spans="1:15" ht="14" customHeight="1">
      <c r="A83" s="15">
        <v>39</v>
      </c>
      <c r="B83" s="21" t="s">
        <v>966</v>
      </c>
      <c r="C83" s="56"/>
      <c r="D83" s="23">
        <v>1539</v>
      </c>
      <c r="E83" s="21" t="s">
        <v>154</v>
      </c>
      <c r="F83" s="23" t="s">
        <v>174</v>
      </c>
      <c r="G83" s="23">
        <v>1556</v>
      </c>
      <c r="H83" s="24">
        <v>68.89</v>
      </c>
      <c r="I83" s="23">
        <v>2155</v>
      </c>
      <c r="J83" s="21" t="s">
        <v>168</v>
      </c>
      <c r="K83" s="23" t="str">
        <f>HYPERLINK("http://www.ncbi.nlm.nih.gov/protein/171691444?report=genbank&amp;log$=prottop&amp;blast_rank=2&amp;RID=9C13BWW6012","XP_001910647.1")</f>
        <v>XP_001910647.1</v>
      </c>
      <c r="L83" s="26" t="s">
        <v>265</v>
      </c>
      <c r="M83" s="21" t="s">
        <v>967</v>
      </c>
      <c r="N83" s="21" t="s">
        <v>968</v>
      </c>
      <c r="O83" s="21"/>
    </row>
    <row r="84" spans="1:15" ht="14" customHeight="1">
      <c r="A84" s="15">
        <v>40</v>
      </c>
      <c r="B84" s="21" t="s">
        <v>969</v>
      </c>
      <c r="C84" s="56"/>
      <c r="D84" s="23">
        <v>242</v>
      </c>
      <c r="E84" s="21" t="s">
        <v>970</v>
      </c>
      <c r="F84" s="23" t="s">
        <v>45</v>
      </c>
      <c r="G84" s="23">
        <v>245</v>
      </c>
      <c r="H84" s="24">
        <v>30.61</v>
      </c>
      <c r="I84" s="23">
        <v>119</v>
      </c>
      <c r="J84" s="21" t="s">
        <v>971</v>
      </c>
      <c r="K84" s="23" t="str">
        <f>HYPERLINK("http://www.ncbi.nlm.nih.gov/protein/64213728?report=genbank&amp;log$=prottop&amp;blast_rank=1&amp;RID=9C1PKTDH012","AAY41231.1")</f>
        <v>AAY41231.1</v>
      </c>
      <c r="L84" s="26" t="s">
        <v>161</v>
      </c>
      <c r="M84" s="21" t="s">
        <v>826</v>
      </c>
      <c r="N84" s="21" t="s">
        <v>1023</v>
      </c>
      <c r="O84" s="21"/>
    </row>
    <row r="85" spans="1:15" ht="14" customHeight="1">
      <c r="A85" s="15">
        <v>41</v>
      </c>
      <c r="B85" s="21" t="s">
        <v>929</v>
      </c>
      <c r="C85" s="56"/>
      <c r="D85" s="23">
        <v>693</v>
      </c>
      <c r="E85" s="21" t="s">
        <v>930</v>
      </c>
      <c r="F85" s="23" t="s">
        <v>267</v>
      </c>
      <c r="G85" s="23">
        <v>697</v>
      </c>
      <c r="H85" s="24">
        <v>86.37</v>
      </c>
      <c r="I85" s="23">
        <v>1150</v>
      </c>
      <c r="J85" s="21" t="s">
        <v>416</v>
      </c>
      <c r="K85" s="23" t="str">
        <f>HYPERLINK("http://www.ncbi.nlm.nih.gov/protein/ref|XP_001415349.1|","ref|XP_001415349.1|")</f>
        <v>ref|XP_001415349.1|</v>
      </c>
      <c r="L85" s="23">
        <v>0</v>
      </c>
      <c r="M85" s="21" t="s">
        <v>827</v>
      </c>
      <c r="N85" s="21" t="s">
        <v>931</v>
      </c>
      <c r="O85" s="21"/>
    </row>
    <row r="86" spans="1:15" ht="14" customHeight="1">
      <c r="A86" s="75">
        <v>42</v>
      </c>
      <c r="B86" s="21" t="s">
        <v>1033</v>
      </c>
      <c r="C86" s="56"/>
      <c r="D86" s="23">
        <v>833</v>
      </c>
      <c r="E86" s="21" t="s">
        <v>277</v>
      </c>
      <c r="F86" s="23" t="s">
        <v>328</v>
      </c>
      <c r="G86" s="23">
        <v>521</v>
      </c>
      <c r="H86" s="24">
        <v>40.119999999999997</v>
      </c>
      <c r="I86" s="23">
        <v>353</v>
      </c>
      <c r="J86" s="21" t="s">
        <v>1034</v>
      </c>
      <c r="K86" s="23" t="str">
        <f>HYPERLINK("http://www.ncbi.nlm.nih.gov/protein/ref|XP_384764.1|","ref|XP_384764.1|")</f>
        <v>ref|XP_384764.1|</v>
      </c>
      <c r="L86" s="23">
        <v>0</v>
      </c>
      <c r="M86" s="21" t="s">
        <v>1035</v>
      </c>
      <c r="N86" s="21" t="s">
        <v>1036</v>
      </c>
      <c r="O86" s="21"/>
    </row>
    <row r="87" spans="1:15" ht="14" customHeight="1">
      <c r="A87" s="75"/>
      <c r="B87" s="21" t="s">
        <v>381</v>
      </c>
      <c r="C87" s="56"/>
      <c r="D87" s="23">
        <v>594</v>
      </c>
      <c r="E87" s="21" t="s">
        <v>277</v>
      </c>
      <c r="F87" s="23" t="s">
        <v>328</v>
      </c>
      <c r="G87" s="23">
        <v>553</v>
      </c>
      <c r="H87" s="24">
        <v>43.58</v>
      </c>
      <c r="I87" s="23">
        <v>460</v>
      </c>
      <c r="J87" s="21" t="s">
        <v>1037</v>
      </c>
      <c r="K87" s="23" t="str">
        <f>HYPERLINK("http://www.ncbi.nlm.nih.gov/protein/ref|XP_384764.1|","ref|XP_384764.1|")</f>
        <v>ref|XP_384764.1|</v>
      </c>
      <c r="L87" s="23">
        <v>0</v>
      </c>
      <c r="M87" s="21" t="s">
        <v>1038</v>
      </c>
      <c r="N87" s="21" t="s">
        <v>1039</v>
      </c>
      <c r="O87" s="21"/>
    </row>
    <row r="88" spans="1:15" ht="14" customHeight="1">
      <c r="A88" s="15">
        <v>43</v>
      </c>
      <c r="B88" s="21" t="s">
        <v>1040</v>
      </c>
      <c r="C88" s="56"/>
      <c r="D88" s="23">
        <v>406</v>
      </c>
      <c r="E88" s="21" t="s">
        <v>277</v>
      </c>
      <c r="F88" s="23" t="s">
        <v>270</v>
      </c>
      <c r="G88" s="23">
        <v>367</v>
      </c>
      <c r="H88" s="24">
        <v>37.06</v>
      </c>
      <c r="I88" s="23">
        <v>267</v>
      </c>
      <c r="J88" s="21" t="s">
        <v>1041</v>
      </c>
      <c r="K88" s="23" t="str">
        <f>HYPERLINK("http://www.ncbi.nlm.nih.gov/protein/ref|XP_001212610.1|","ref|XP_001212610.1|")</f>
        <v>ref|XP_001212610.1|</v>
      </c>
      <c r="L88" s="25" t="s">
        <v>291</v>
      </c>
      <c r="M88" s="21" t="s">
        <v>828</v>
      </c>
      <c r="N88" s="21" t="s">
        <v>797</v>
      </c>
      <c r="O88" s="21"/>
    </row>
    <row r="89" spans="1:15" ht="14" customHeight="1">
      <c r="A89" s="15">
        <v>44</v>
      </c>
      <c r="B89" s="21" t="s">
        <v>1305</v>
      </c>
      <c r="C89" s="56"/>
      <c r="D89" s="23">
        <v>365</v>
      </c>
      <c r="E89" s="21" t="s">
        <v>1042</v>
      </c>
      <c r="F89" s="23" t="s">
        <v>174</v>
      </c>
      <c r="G89" s="23">
        <v>360</v>
      </c>
      <c r="H89" s="24">
        <v>83.06</v>
      </c>
      <c r="I89" s="23">
        <v>633</v>
      </c>
      <c r="J89" s="21" t="s">
        <v>1043</v>
      </c>
      <c r="K89" s="23" t="str">
        <f>HYPERLINK("http://www.ncbi.nlm.nih.gov/protein/ref|XP_001910647.1|","ref|XP_001910647.1|")</f>
        <v>ref|XP_001910647.1|</v>
      </c>
      <c r="L89" s="25" t="s">
        <v>293</v>
      </c>
      <c r="M89" s="21" t="s">
        <v>798</v>
      </c>
      <c r="N89" s="22" t="s">
        <v>765</v>
      </c>
      <c r="O89" s="21"/>
    </row>
    <row r="90" spans="1:15" ht="14" customHeight="1">
      <c r="A90" s="75">
        <v>45</v>
      </c>
      <c r="B90" s="21" t="s">
        <v>1306</v>
      </c>
      <c r="C90" s="56"/>
      <c r="D90" s="23">
        <v>240</v>
      </c>
      <c r="E90" s="21" t="s">
        <v>978</v>
      </c>
      <c r="F90" s="23" t="s">
        <v>169</v>
      </c>
      <c r="G90" s="23">
        <v>220</v>
      </c>
      <c r="H90" s="24">
        <v>94.09</v>
      </c>
      <c r="I90" s="23">
        <v>404</v>
      </c>
      <c r="J90" s="21" t="s">
        <v>979</v>
      </c>
      <c r="K90" s="23" t="str">
        <f>HYPERLINK("http://www.ncbi.nlm.nih.gov/protein/ref|XP_003008481.1|","ref|XP_003008481.1|")</f>
        <v>ref|XP_003008481.1|</v>
      </c>
      <c r="L90" s="25" t="s">
        <v>289</v>
      </c>
      <c r="M90" s="21" t="s">
        <v>766</v>
      </c>
      <c r="N90" s="28" t="s">
        <v>784</v>
      </c>
      <c r="O90" s="21"/>
    </row>
    <row r="91" spans="1:15" ht="14" customHeight="1">
      <c r="A91" s="75"/>
      <c r="B91" s="21" t="s">
        <v>980</v>
      </c>
      <c r="C91" s="56"/>
      <c r="D91" s="23">
        <v>320</v>
      </c>
      <c r="E91" s="21" t="s">
        <v>981</v>
      </c>
      <c r="F91" s="23" t="s">
        <v>169</v>
      </c>
      <c r="G91" s="23">
        <v>375</v>
      </c>
      <c r="H91" s="24">
        <v>77.33</v>
      </c>
      <c r="I91" s="23">
        <v>581</v>
      </c>
      <c r="J91" s="21" t="s">
        <v>148</v>
      </c>
      <c r="K91" s="23" t="str">
        <f>HYPERLINK("http://www.ncbi.nlm.nih.gov/protein/ref|XP_003008481.1|","ref|XP_003008481.1|")</f>
        <v>ref|XP_003008481.1|</v>
      </c>
      <c r="L91" s="25" t="s">
        <v>290</v>
      </c>
      <c r="M91" s="21" t="s">
        <v>785</v>
      </c>
      <c r="N91" s="21" t="s">
        <v>816</v>
      </c>
      <c r="O91" s="21"/>
    </row>
    <row r="92" spans="1:15" ht="14" customHeight="1">
      <c r="A92" s="75"/>
      <c r="B92" s="21" t="s">
        <v>982</v>
      </c>
      <c r="C92" s="56"/>
      <c r="D92" s="23">
        <v>71</v>
      </c>
      <c r="E92" s="21" t="s">
        <v>983</v>
      </c>
      <c r="F92" s="23" t="s">
        <v>169</v>
      </c>
      <c r="G92" s="23">
        <v>69</v>
      </c>
      <c r="H92" s="24">
        <v>95.65</v>
      </c>
      <c r="I92" s="23">
        <v>140</v>
      </c>
      <c r="J92" s="21" t="s">
        <v>984</v>
      </c>
      <c r="K92" s="23" t="str">
        <f>HYPERLINK("http://www.ncbi.nlm.nih.gov/protein/ref|XP_003008481.1|","ref|XP_003008481.1|")</f>
        <v>ref|XP_003008481.1|</v>
      </c>
      <c r="L92" s="25" t="s">
        <v>285</v>
      </c>
      <c r="M92" s="21" t="s">
        <v>817</v>
      </c>
      <c r="N92" s="28" t="s">
        <v>286</v>
      </c>
      <c r="O92" s="21"/>
    </row>
    <row r="93" spans="1:15" ht="14" customHeight="1">
      <c r="A93" s="15">
        <v>46</v>
      </c>
      <c r="B93" s="47" t="s">
        <v>985</v>
      </c>
      <c r="C93" s="56"/>
      <c r="D93" s="23">
        <v>970</v>
      </c>
      <c r="E93" s="21" t="s">
        <v>277</v>
      </c>
      <c r="F93" s="23" t="s">
        <v>107</v>
      </c>
      <c r="G93" s="23">
        <v>989</v>
      </c>
      <c r="H93" s="24">
        <v>48.33</v>
      </c>
      <c r="I93" s="23">
        <v>919</v>
      </c>
      <c r="J93" s="21" t="s">
        <v>986</v>
      </c>
      <c r="K93" s="23" t="str">
        <f>HYPERLINK("http://www.ncbi.nlm.nih.gov/protein/gb|AAT69682.1|","gb|AAT69682.1|")</f>
        <v>gb|AAT69682.1|</v>
      </c>
      <c r="L93" s="23">
        <v>0</v>
      </c>
      <c r="M93" s="21" t="s">
        <v>987</v>
      </c>
      <c r="N93" s="21" t="s">
        <v>988</v>
      </c>
      <c r="O93" s="21"/>
    </row>
    <row r="94" spans="1:15" ht="14" customHeight="1">
      <c r="A94" s="15">
        <v>47</v>
      </c>
      <c r="B94" s="47" t="s">
        <v>989</v>
      </c>
      <c r="C94" s="56"/>
      <c r="D94" s="23">
        <v>783</v>
      </c>
      <c r="E94" s="21" t="s">
        <v>277</v>
      </c>
      <c r="F94" s="23" t="s">
        <v>283</v>
      </c>
      <c r="G94" s="23">
        <v>715</v>
      </c>
      <c r="H94" s="24">
        <v>35.659999999999997</v>
      </c>
      <c r="I94" s="23">
        <v>365</v>
      </c>
      <c r="J94" s="21" t="s">
        <v>990</v>
      </c>
      <c r="K94" s="23" t="str">
        <f>HYPERLINK("http://www.ncbi.nlm.nih.gov/protein/ref|XP_001934718.1|","ref|XP_001934718.1|")</f>
        <v>ref|XP_001934718.1|</v>
      </c>
      <c r="L94" s="25" t="s">
        <v>284</v>
      </c>
      <c r="M94" s="21" t="s">
        <v>818</v>
      </c>
      <c r="N94" s="21"/>
      <c r="O94" s="21"/>
    </row>
    <row r="95" spans="1:15" ht="14" customHeight="1">
      <c r="A95" s="15">
        <v>48</v>
      </c>
      <c r="B95" s="21" t="s">
        <v>991</v>
      </c>
      <c r="C95" s="56"/>
      <c r="D95" s="23">
        <v>290</v>
      </c>
      <c r="E95" s="21" t="s">
        <v>992</v>
      </c>
      <c r="F95" s="23" t="s">
        <v>174</v>
      </c>
      <c r="G95" s="23">
        <v>287</v>
      </c>
      <c r="H95" s="24">
        <v>39.369999999999997</v>
      </c>
      <c r="I95" s="23">
        <v>193</v>
      </c>
      <c r="J95" s="21" t="s">
        <v>993</v>
      </c>
      <c r="K95" s="23" t="str">
        <f>HYPERLINK("http://www.ncbi.nlm.nih.gov/protein/ref|XP_001216793.1|","ref|XP_001216793.1|")</f>
        <v>ref|XP_001216793.1|</v>
      </c>
      <c r="L95" s="25" t="s">
        <v>395</v>
      </c>
      <c r="M95" s="21" t="s">
        <v>819</v>
      </c>
      <c r="N95" s="21" t="s">
        <v>820</v>
      </c>
      <c r="O95" s="21"/>
    </row>
    <row r="96" spans="1:15" ht="14" customHeight="1">
      <c r="A96" s="75">
        <v>49</v>
      </c>
      <c r="B96" s="21" t="s">
        <v>1307</v>
      </c>
      <c r="C96" s="56"/>
      <c r="D96" s="23">
        <v>733</v>
      </c>
      <c r="E96" s="21" t="s">
        <v>861</v>
      </c>
      <c r="F96" s="23" t="s">
        <v>169</v>
      </c>
      <c r="G96" s="23">
        <v>701</v>
      </c>
      <c r="H96" s="24">
        <v>40.229999999999997</v>
      </c>
      <c r="I96" s="23">
        <v>481</v>
      </c>
      <c r="J96" s="21" t="s">
        <v>396</v>
      </c>
      <c r="K96" s="23" t="str">
        <f>HYPERLINK("http://www.ncbi.nlm.nih.gov/protein/ref|XP_002486631.1|","ref|XP_002486631.1|")</f>
        <v>ref|XP_002486631.1|</v>
      </c>
      <c r="L96" s="25" t="s">
        <v>397</v>
      </c>
      <c r="M96" s="21" t="s">
        <v>862</v>
      </c>
      <c r="N96" s="21" t="s">
        <v>822</v>
      </c>
      <c r="O96" s="21"/>
    </row>
    <row r="97" spans="1:15" ht="14" customHeight="1">
      <c r="A97" s="75"/>
      <c r="B97" s="21" t="s">
        <v>1308</v>
      </c>
      <c r="C97" s="56"/>
      <c r="D97" s="23">
        <v>176</v>
      </c>
      <c r="E97" s="21" t="s">
        <v>377</v>
      </c>
      <c r="F97" s="23" t="s">
        <v>169</v>
      </c>
      <c r="G97" s="23">
        <v>171</v>
      </c>
      <c r="H97" s="24">
        <v>40.35</v>
      </c>
      <c r="I97" s="23">
        <v>123</v>
      </c>
      <c r="J97" s="21" t="s">
        <v>218</v>
      </c>
      <c r="K97" s="23" t="str">
        <f>HYPERLINK("http://www.ncbi.nlm.nih.gov/protein/ref|XP_002847170.1|","ref|XP_002847170.1|")</f>
        <v>ref|XP_002847170.1|</v>
      </c>
      <c r="L97" s="25" t="s">
        <v>380</v>
      </c>
      <c r="M97" s="21" t="s">
        <v>823</v>
      </c>
      <c r="N97" s="21" t="s">
        <v>994</v>
      </c>
      <c r="O97" s="21"/>
    </row>
    <row r="98" spans="1:15" ht="14" customHeight="1">
      <c r="A98" s="15">
        <v>50</v>
      </c>
      <c r="B98" s="21" t="s">
        <v>1227</v>
      </c>
      <c r="C98" s="56"/>
      <c r="D98" s="23">
        <v>154</v>
      </c>
      <c r="E98" s="21" t="s">
        <v>277</v>
      </c>
      <c r="F98" s="23" t="s">
        <v>169</v>
      </c>
      <c r="G98" s="23">
        <v>124</v>
      </c>
      <c r="H98" s="24">
        <v>51.61</v>
      </c>
      <c r="I98" s="23">
        <v>133</v>
      </c>
      <c r="J98" s="21" t="s">
        <v>995</v>
      </c>
      <c r="K98" s="23" t="str">
        <f>HYPERLINK("http://www.ncbi.nlm.nih.gov/protein/ref|XP_001217710.1|","ref|XP_001217710.1|")</f>
        <v>ref|XP_001217710.1|</v>
      </c>
      <c r="L98" s="25" t="s">
        <v>398</v>
      </c>
      <c r="M98" s="21" t="s">
        <v>824</v>
      </c>
      <c r="N98" s="22" t="s">
        <v>996</v>
      </c>
      <c r="O98" s="21"/>
    </row>
    <row r="99" spans="1:15" ht="14" customHeight="1">
      <c r="A99" s="15">
        <v>51</v>
      </c>
      <c r="B99" s="21" t="s">
        <v>282</v>
      </c>
      <c r="C99" s="56"/>
      <c r="D99" s="23">
        <v>603</v>
      </c>
      <c r="E99" s="21" t="s">
        <v>277</v>
      </c>
      <c r="F99" s="23" t="s">
        <v>328</v>
      </c>
      <c r="G99" s="23">
        <v>568</v>
      </c>
      <c r="H99" s="24">
        <v>36.090000000000003</v>
      </c>
      <c r="I99" s="23">
        <v>315</v>
      </c>
      <c r="J99" s="21" t="s">
        <v>388</v>
      </c>
      <c r="K99" s="23" t="str">
        <f>HYPERLINK("http://www.ncbi.nlm.nih.gov/protein/ref|XP_002339967.1|","ref|XP_002339967.1|")</f>
        <v>ref|XP_002339967.1|</v>
      </c>
      <c r="L99" s="25" t="s">
        <v>389</v>
      </c>
      <c r="M99" s="21" t="s">
        <v>825</v>
      </c>
      <c r="N99" s="21" t="s">
        <v>997</v>
      </c>
      <c r="O99" s="21"/>
    </row>
    <row r="100" spans="1:15" ht="14" customHeight="1">
      <c r="A100" s="15">
        <v>52</v>
      </c>
      <c r="B100" s="21" t="s">
        <v>1228</v>
      </c>
      <c r="C100" s="56"/>
      <c r="D100" s="23">
        <v>557</v>
      </c>
      <c r="E100" s="21" t="s">
        <v>384</v>
      </c>
      <c r="F100" s="23" t="s">
        <v>328</v>
      </c>
      <c r="G100" s="23">
        <v>576</v>
      </c>
      <c r="H100" s="24">
        <v>34.9</v>
      </c>
      <c r="I100" s="23">
        <v>291</v>
      </c>
      <c r="J100" s="21" t="s">
        <v>218</v>
      </c>
      <c r="K100" s="23" t="str">
        <f>HYPERLINK("http://www.ncbi.nlm.nih.gov/protein/ref|XP_384764.1|","ref|XP_384764.1|")</f>
        <v>ref|XP_384764.1|</v>
      </c>
      <c r="L100" s="25" t="s">
        <v>385</v>
      </c>
      <c r="M100" s="21" t="s">
        <v>845</v>
      </c>
      <c r="N100" s="21" t="s">
        <v>846</v>
      </c>
      <c r="O100" s="21"/>
    </row>
    <row r="101" spans="1:15" ht="14" customHeight="1">
      <c r="A101" s="15">
        <v>53</v>
      </c>
      <c r="B101" s="21" t="s">
        <v>258</v>
      </c>
      <c r="C101" s="56"/>
      <c r="D101" s="23">
        <v>132</v>
      </c>
      <c r="E101" s="21" t="s">
        <v>998</v>
      </c>
      <c r="F101" s="23" t="s">
        <v>420</v>
      </c>
      <c r="G101" s="23">
        <v>122</v>
      </c>
      <c r="H101" s="24">
        <v>40.159999999999997</v>
      </c>
      <c r="I101" s="23">
        <v>79.7</v>
      </c>
      <c r="J101" s="21" t="s">
        <v>999</v>
      </c>
      <c r="K101" s="23" t="str">
        <f>HYPERLINK("http://www.ncbi.nlm.nih.gov/protein/ref|XP_002482833.1|","ref|XP_002482833.1|")</f>
        <v>ref|XP_002482833.1|</v>
      </c>
      <c r="L101" s="25" t="s">
        <v>376</v>
      </c>
      <c r="M101" s="21" t="s">
        <v>847</v>
      </c>
      <c r="N101" s="21" t="s">
        <v>1000</v>
      </c>
      <c r="O101" s="21"/>
    </row>
    <row r="102" spans="1:15" ht="14" customHeight="1">
      <c r="A102" s="15">
        <v>54</v>
      </c>
      <c r="B102" s="21" t="s">
        <v>1229</v>
      </c>
      <c r="C102" s="56"/>
      <c r="D102" s="23">
        <v>252</v>
      </c>
      <c r="E102" s="21" t="s">
        <v>377</v>
      </c>
      <c r="F102" s="23" t="s">
        <v>45</v>
      </c>
      <c r="G102" s="23">
        <v>237</v>
      </c>
      <c r="H102" s="24">
        <v>56.12</v>
      </c>
      <c r="I102" s="23">
        <v>297</v>
      </c>
      <c r="J102" s="21" t="s">
        <v>218</v>
      </c>
      <c r="K102" s="23" t="str">
        <f>HYPERLINK("http://www.ncbi.nlm.nih.gov/protein/ref|XP_002585309.1|","ref|XP_002585309.1|")</f>
        <v>ref|XP_002585309.1|</v>
      </c>
      <c r="L102" s="25" t="s">
        <v>378</v>
      </c>
      <c r="M102" s="21" t="s">
        <v>848</v>
      </c>
      <c r="N102" s="21" t="s">
        <v>849</v>
      </c>
      <c r="O102" s="21"/>
    </row>
    <row r="103" spans="1:15" ht="14" customHeight="1">
      <c r="A103" s="15">
        <v>55</v>
      </c>
      <c r="B103" s="21" t="s">
        <v>1230</v>
      </c>
      <c r="C103" s="56"/>
      <c r="D103" s="23">
        <v>197</v>
      </c>
      <c r="E103" s="21" t="s">
        <v>377</v>
      </c>
      <c r="F103" s="23" t="s">
        <v>319</v>
      </c>
      <c r="G103" s="23">
        <v>196</v>
      </c>
      <c r="H103" s="24">
        <v>95.41</v>
      </c>
      <c r="I103" s="23">
        <v>395</v>
      </c>
      <c r="J103" s="21" t="s">
        <v>218</v>
      </c>
      <c r="K103" s="23" t="str">
        <f>HYPERLINK("http://www.ncbi.nlm.nih.gov/protein/gb|AAY40862.1|","gb|AAY40862.1|")</f>
        <v>gb|AAY40862.1|</v>
      </c>
      <c r="L103" s="25" t="s">
        <v>379</v>
      </c>
      <c r="M103" s="21" t="s">
        <v>850</v>
      </c>
      <c r="N103" s="21" t="s">
        <v>851</v>
      </c>
      <c r="O103" s="21"/>
    </row>
    <row r="104" spans="1:15" ht="14" customHeight="1">
      <c r="A104" s="15">
        <v>56</v>
      </c>
      <c r="B104" s="21" t="s">
        <v>252</v>
      </c>
      <c r="C104" s="56"/>
      <c r="D104" s="23">
        <v>66</v>
      </c>
      <c r="E104" s="21" t="s">
        <v>1001</v>
      </c>
      <c r="F104" s="23" t="s">
        <v>169</v>
      </c>
      <c r="G104" s="23">
        <v>56</v>
      </c>
      <c r="H104" s="24">
        <v>35.71</v>
      </c>
      <c r="I104" s="23">
        <v>45.4</v>
      </c>
      <c r="J104" s="21" t="s">
        <v>1007</v>
      </c>
      <c r="K104" s="23" t="str">
        <f>HYPERLINK("http://www.ncbi.nlm.nih.gov/protein/ref|XP_001212752.1|","ref|XP_001212752.1|")</f>
        <v>ref|XP_001212752.1|</v>
      </c>
      <c r="L104" s="25" t="s">
        <v>253</v>
      </c>
      <c r="M104" s="21" t="s">
        <v>852</v>
      </c>
      <c r="N104" s="21" t="s">
        <v>1008</v>
      </c>
      <c r="O104" s="21"/>
    </row>
    <row r="105" spans="1:15" ht="14" customHeight="1">
      <c r="A105" s="15">
        <v>57</v>
      </c>
      <c r="B105" s="21" t="s">
        <v>1009</v>
      </c>
      <c r="C105" s="56"/>
      <c r="D105" s="23">
        <v>232</v>
      </c>
      <c r="E105" s="21" t="s">
        <v>1010</v>
      </c>
      <c r="F105" s="23" t="s">
        <v>1067</v>
      </c>
      <c r="G105" s="23">
        <v>141</v>
      </c>
      <c r="H105" s="24">
        <v>58</v>
      </c>
      <c r="I105" s="23">
        <v>153</v>
      </c>
      <c r="J105" s="21" t="s">
        <v>1068</v>
      </c>
      <c r="K105" s="29" t="s">
        <v>254</v>
      </c>
      <c r="L105" s="25" t="s">
        <v>1069</v>
      </c>
      <c r="M105" s="21" t="s">
        <v>1070</v>
      </c>
      <c r="N105" s="28" t="s">
        <v>1071</v>
      </c>
      <c r="O105" s="21"/>
    </row>
    <row r="106" spans="1:15" ht="14" customHeight="1">
      <c r="A106" s="15">
        <v>58</v>
      </c>
      <c r="B106" s="21" t="s">
        <v>1072</v>
      </c>
      <c r="C106" s="57"/>
      <c r="D106" s="23">
        <v>122</v>
      </c>
      <c r="E106" s="21" t="s">
        <v>1073</v>
      </c>
      <c r="F106" s="23" t="s">
        <v>1074</v>
      </c>
      <c r="G106" s="23">
        <v>96</v>
      </c>
      <c r="H106" s="24">
        <v>25</v>
      </c>
      <c r="I106" s="23">
        <v>40</v>
      </c>
      <c r="J106" s="21" t="s">
        <v>353</v>
      </c>
      <c r="K106" s="23" t="str">
        <f>HYPERLINK("http://www.ncbi.nlm.nih.gov/protein/emb|CAL69597.1|","emb|CAL69597.1|")</f>
        <v>emb|CAL69597.1|</v>
      </c>
      <c r="L106" s="25" t="s">
        <v>250</v>
      </c>
      <c r="M106" s="21" t="s">
        <v>782</v>
      </c>
      <c r="N106" s="21" t="s">
        <v>783</v>
      </c>
      <c r="O106" s="21"/>
    </row>
    <row r="107" spans="1:15" ht="14" customHeight="1">
      <c r="A107" s="3" t="s">
        <v>1075</v>
      </c>
      <c r="B107" s="4"/>
      <c r="C107" s="53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ht="14" customHeight="1">
      <c r="A108" s="15">
        <v>1</v>
      </c>
      <c r="B108" s="1" t="s">
        <v>471</v>
      </c>
      <c r="C108" s="58">
        <v>17</v>
      </c>
      <c r="D108" s="21">
        <v>1280</v>
      </c>
      <c r="E108" s="21" t="s">
        <v>236</v>
      </c>
      <c r="F108" s="23" t="s">
        <v>237</v>
      </c>
      <c r="G108" s="23">
        <v>1280</v>
      </c>
      <c r="H108" s="24">
        <v>93.83</v>
      </c>
      <c r="I108" s="23">
        <v>2481</v>
      </c>
      <c r="J108" s="21" t="s">
        <v>238</v>
      </c>
      <c r="K108" s="30" t="s">
        <v>239</v>
      </c>
      <c r="L108" s="23">
        <v>0</v>
      </c>
      <c r="M108" s="21" t="s">
        <v>1280</v>
      </c>
      <c r="N108" s="28" t="s">
        <v>843</v>
      </c>
    </row>
    <row r="109" spans="1:15" s="5" customFormat="1" ht="14" customHeight="1">
      <c r="A109" s="21">
        <v>2</v>
      </c>
      <c r="B109" s="5" t="s">
        <v>1283</v>
      </c>
      <c r="C109" s="56">
        <v>21</v>
      </c>
      <c r="D109" s="21">
        <v>12398</v>
      </c>
      <c r="E109" s="21" t="s">
        <v>1284</v>
      </c>
      <c r="F109" s="5" t="s">
        <v>1285</v>
      </c>
      <c r="G109" s="33">
        <v>3291</v>
      </c>
      <c r="H109" s="33">
        <v>56</v>
      </c>
      <c r="I109" s="33">
        <v>3416</v>
      </c>
      <c r="J109" s="5" t="s">
        <v>242</v>
      </c>
      <c r="K109" s="65" t="s">
        <v>1286</v>
      </c>
      <c r="L109" s="23">
        <v>0</v>
      </c>
      <c r="M109" s="28" t="s">
        <v>240</v>
      </c>
      <c r="N109" s="28" t="s">
        <v>1017</v>
      </c>
      <c r="O109" s="69" t="s">
        <v>73</v>
      </c>
    </row>
    <row r="110" spans="1:15" s="33" customFormat="1" ht="14" customHeight="1">
      <c r="A110" s="21">
        <v>3</v>
      </c>
      <c r="B110" s="33" t="s">
        <v>1379</v>
      </c>
      <c r="C110" s="56"/>
      <c r="D110" s="21">
        <v>4762</v>
      </c>
      <c r="E110" s="21" t="s">
        <v>1380</v>
      </c>
      <c r="F110" s="33" t="s">
        <v>1381</v>
      </c>
      <c r="G110" s="33">
        <v>1941</v>
      </c>
      <c r="H110" s="33">
        <v>78</v>
      </c>
      <c r="I110" s="33">
        <v>2948</v>
      </c>
      <c r="J110" s="33" t="s">
        <v>243</v>
      </c>
      <c r="K110" s="62" t="s">
        <v>244</v>
      </c>
      <c r="L110" s="23">
        <v>0</v>
      </c>
      <c r="M110" s="27" t="s">
        <v>1018</v>
      </c>
      <c r="N110" s="27" t="s">
        <v>1378</v>
      </c>
      <c r="O110" s="69" t="s">
        <v>74</v>
      </c>
    </row>
    <row r="111" spans="1:15" s="33" customFormat="1" ht="14" customHeight="1">
      <c r="A111" s="21">
        <v>4</v>
      </c>
      <c r="B111" s="33" t="s">
        <v>1323</v>
      </c>
      <c r="C111" s="56">
        <v>26</v>
      </c>
      <c r="D111" s="21">
        <v>5051</v>
      </c>
      <c r="E111" s="21" t="s">
        <v>1324</v>
      </c>
      <c r="F111" s="33" t="s">
        <v>1325</v>
      </c>
      <c r="G111" s="33">
        <v>1288</v>
      </c>
      <c r="H111" s="33">
        <v>30</v>
      </c>
      <c r="I111" s="33">
        <v>503</v>
      </c>
      <c r="J111" s="21" t="s">
        <v>1326</v>
      </c>
      <c r="K111" s="62" t="s">
        <v>230</v>
      </c>
      <c r="L111" s="23">
        <v>0</v>
      </c>
      <c r="M111" s="21" t="s">
        <v>1327</v>
      </c>
      <c r="N111" s="27" t="s">
        <v>1019</v>
      </c>
      <c r="O111" s="69" t="s">
        <v>75</v>
      </c>
    </row>
    <row r="112" spans="1:15" s="33" customFormat="1" ht="14" customHeight="1">
      <c r="A112" s="21">
        <v>5</v>
      </c>
      <c r="B112" s="33" t="s">
        <v>1328</v>
      </c>
      <c r="C112" s="56"/>
      <c r="D112" s="21">
        <v>1014</v>
      </c>
      <c r="E112" s="21" t="s">
        <v>1329</v>
      </c>
      <c r="F112" s="33" t="s">
        <v>1330</v>
      </c>
      <c r="G112" s="33">
        <v>547</v>
      </c>
      <c r="H112" s="33">
        <v>37</v>
      </c>
      <c r="I112" s="33">
        <v>285</v>
      </c>
      <c r="J112" s="33" t="s">
        <v>1020</v>
      </c>
      <c r="K112" s="62" t="s">
        <v>232</v>
      </c>
      <c r="L112" s="32" t="s">
        <v>1021</v>
      </c>
      <c r="M112" s="27" t="s">
        <v>231</v>
      </c>
      <c r="N112" s="27" t="s">
        <v>1022</v>
      </c>
      <c r="O112" s="69" t="s">
        <v>14</v>
      </c>
    </row>
    <row r="113" spans="1:15" s="33" customFormat="1" ht="14" customHeight="1">
      <c r="A113" s="21">
        <v>6</v>
      </c>
      <c r="B113" s="33" t="s">
        <v>1331</v>
      </c>
      <c r="C113" s="56">
        <v>11</v>
      </c>
      <c r="D113" s="21">
        <v>2338</v>
      </c>
      <c r="E113" s="21" t="s">
        <v>1332</v>
      </c>
      <c r="F113" s="33" t="s">
        <v>1333</v>
      </c>
      <c r="G113" s="33">
        <v>1557</v>
      </c>
      <c r="H113" s="33">
        <v>30</v>
      </c>
      <c r="I113" s="33">
        <v>583</v>
      </c>
      <c r="J113" s="33" t="s">
        <v>234</v>
      </c>
      <c r="K113" s="62" t="s">
        <v>235</v>
      </c>
      <c r="L113" s="33">
        <v>0</v>
      </c>
      <c r="M113" s="27" t="s">
        <v>233</v>
      </c>
      <c r="N113" s="27" t="s">
        <v>1031</v>
      </c>
      <c r="O113" s="69" t="s">
        <v>15</v>
      </c>
    </row>
    <row r="114" spans="1:15" s="33" customFormat="1" ht="14" customHeight="1">
      <c r="A114" s="21">
        <v>7</v>
      </c>
      <c r="B114" s="33" t="s">
        <v>1431</v>
      </c>
      <c r="C114" s="56"/>
      <c r="D114" s="21">
        <v>2526</v>
      </c>
      <c r="E114" s="21" t="s">
        <v>1332</v>
      </c>
      <c r="F114" s="33" t="s">
        <v>1333</v>
      </c>
      <c r="G114" s="33">
        <v>2283</v>
      </c>
      <c r="H114" s="33">
        <v>65</v>
      </c>
      <c r="I114" s="33">
        <v>2714</v>
      </c>
      <c r="J114" s="33" t="s">
        <v>474</v>
      </c>
      <c r="K114" s="62" t="s">
        <v>475</v>
      </c>
      <c r="L114" s="33">
        <v>0</v>
      </c>
      <c r="M114" s="27" t="s">
        <v>1032</v>
      </c>
      <c r="N114" s="27" t="s">
        <v>1094</v>
      </c>
      <c r="O114" s="69" t="s">
        <v>16</v>
      </c>
    </row>
    <row r="115" spans="1:15" s="33" customFormat="1" ht="14" customHeight="1">
      <c r="A115" s="21">
        <v>8</v>
      </c>
      <c r="B115" s="33" t="s">
        <v>1432</v>
      </c>
      <c r="C115" s="56">
        <v>28</v>
      </c>
      <c r="D115" s="21">
        <v>8587</v>
      </c>
      <c r="E115" s="21" t="s">
        <v>1332</v>
      </c>
      <c r="F115" s="33" t="s">
        <v>1333</v>
      </c>
      <c r="G115" s="33">
        <v>1685</v>
      </c>
      <c r="H115" s="33">
        <v>33</v>
      </c>
      <c r="I115" s="33">
        <v>772</v>
      </c>
      <c r="J115" s="33" t="s">
        <v>223</v>
      </c>
      <c r="K115" s="62" t="s">
        <v>224</v>
      </c>
      <c r="L115" s="33">
        <v>0</v>
      </c>
      <c r="M115" s="27" t="s">
        <v>222</v>
      </c>
      <c r="N115" s="27" t="s">
        <v>1095</v>
      </c>
      <c r="O115" s="69" t="s">
        <v>17</v>
      </c>
    </row>
    <row r="116" spans="1:15" s="33" customFormat="1" ht="14" customHeight="1">
      <c r="A116" s="21">
        <v>9</v>
      </c>
      <c r="B116" s="33" t="s">
        <v>1433</v>
      </c>
      <c r="C116" s="56"/>
      <c r="D116" s="21">
        <v>2998</v>
      </c>
      <c r="E116" s="21" t="s">
        <v>241</v>
      </c>
      <c r="F116" s="33" t="s">
        <v>1333</v>
      </c>
      <c r="G116" s="33">
        <v>1074</v>
      </c>
      <c r="H116" s="33">
        <v>29</v>
      </c>
      <c r="I116" s="33">
        <v>350</v>
      </c>
      <c r="J116" s="33" t="s">
        <v>226</v>
      </c>
      <c r="K116" s="62" t="s">
        <v>227</v>
      </c>
      <c r="L116" s="33">
        <v>0</v>
      </c>
      <c r="M116" s="27" t="s">
        <v>225</v>
      </c>
      <c r="N116" s="27" t="s">
        <v>844</v>
      </c>
      <c r="O116" s="69" t="s">
        <v>18</v>
      </c>
    </row>
    <row r="117" spans="1:15" ht="14" customHeight="1">
      <c r="A117" s="15">
        <v>10</v>
      </c>
      <c r="B117" s="1" t="s">
        <v>472</v>
      </c>
      <c r="C117" s="56">
        <v>3</v>
      </c>
      <c r="D117" s="21">
        <v>2400</v>
      </c>
      <c r="E117" s="21" t="s">
        <v>241</v>
      </c>
      <c r="F117" s="23" t="s">
        <v>228</v>
      </c>
      <c r="G117" s="23">
        <v>2240</v>
      </c>
      <c r="H117" s="24">
        <v>33.44</v>
      </c>
      <c r="I117" s="23">
        <v>1108</v>
      </c>
      <c r="J117" s="21" t="s">
        <v>1096</v>
      </c>
      <c r="K117" s="31" t="s">
        <v>229</v>
      </c>
      <c r="L117" s="23">
        <v>0</v>
      </c>
      <c r="M117" s="21" t="s">
        <v>1281</v>
      </c>
      <c r="N117" s="28" t="s">
        <v>1097</v>
      </c>
      <c r="O117"/>
    </row>
    <row r="118" spans="1:15" ht="14" customHeight="1">
      <c r="A118" s="15">
        <v>11</v>
      </c>
      <c r="B118" s="1" t="s">
        <v>1044</v>
      </c>
      <c r="C118" s="56"/>
      <c r="D118" s="21">
        <v>3231</v>
      </c>
      <c r="E118" s="21" t="s">
        <v>1045</v>
      </c>
      <c r="F118" s="23" t="s">
        <v>348</v>
      </c>
      <c r="G118" s="23">
        <v>3242</v>
      </c>
      <c r="H118" s="24">
        <v>52.22</v>
      </c>
      <c r="I118" s="23">
        <v>3253</v>
      </c>
      <c r="J118" s="21" t="s">
        <v>349</v>
      </c>
      <c r="K118" s="30" t="s">
        <v>350</v>
      </c>
      <c r="L118" s="23">
        <v>0</v>
      </c>
      <c r="M118" s="21" t="s">
        <v>1282</v>
      </c>
      <c r="N118" s="28" t="s">
        <v>1046</v>
      </c>
      <c r="O118"/>
    </row>
    <row r="119" spans="1:15" s="33" customFormat="1" ht="14" customHeight="1">
      <c r="A119" s="21">
        <v>12</v>
      </c>
      <c r="B119" s="33" t="s">
        <v>1434</v>
      </c>
      <c r="C119" s="57">
        <v>25</v>
      </c>
      <c r="D119" s="21">
        <v>1950</v>
      </c>
      <c r="E119" s="21" t="s">
        <v>1332</v>
      </c>
      <c r="F119" s="33" t="s">
        <v>1330</v>
      </c>
      <c r="G119" s="33">
        <v>1504</v>
      </c>
      <c r="H119" s="33">
        <v>92</v>
      </c>
      <c r="I119" s="33">
        <v>2657</v>
      </c>
      <c r="J119" s="33" t="s">
        <v>352</v>
      </c>
      <c r="K119" s="62" t="s">
        <v>470</v>
      </c>
      <c r="L119" s="33">
        <v>0</v>
      </c>
      <c r="M119" s="27" t="s">
        <v>351</v>
      </c>
      <c r="N119" s="27" t="s">
        <v>877</v>
      </c>
      <c r="O119" s="69" t="s">
        <v>19</v>
      </c>
    </row>
    <row r="120" spans="1:15" ht="14" customHeight="1">
      <c r="A120" s="3" t="s">
        <v>1047</v>
      </c>
      <c r="B120" s="4"/>
      <c r="C120" s="53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ht="14" customHeight="1">
      <c r="A121" s="16">
        <v>1</v>
      </c>
      <c r="B121" s="21" t="s">
        <v>346</v>
      </c>
      <c r="C121" s="54" t="s">
        <v>1245</v>
      </c>
      <c r="D121" s="16">
        <v>2690</v>
      </c>
      <c r="E121" s="15" t="s">
        <v>87</v>
      </c>
      <c r="F121" s="16" t="s">
        <v>88</v>
      </c>
      <c r="G121" s="16">
        <v>2564</v>
      </c>
      <c r="H121" s="17">
        <v>41.81</v>
      </c>
      <c r="I121" s="16">
        <v>1894</v>
      </c>
      <c r="J121" s="15" t="s">
        <v>343</v>
      </c>
      <c r="K121" s="18" t="s">
        <v>344</v>
      </c>
      <c r="L121" s="16">
        <v>0</v>
      </c>
      <c r="M121" s="1" t="s">
        <v>342</v>
      </c>
      <c r="N121" s="15" t="s">
        <v>1048</v>
      </c>
      <c r="O121" s="69" t="s">
        <v>20</v>
      </c>
    </row>
    <row r="122" spans="1:15" ht="14" customHeight="1">
      <c r="A122" s="16">
        <v>2</v>
      </c>
      <c r="B122" s="21" t="s">
        <v>1340</v>
      </c>
      <c r="C122" s="55">
        <v>22</v>
      </c>
      <c r="D122" s="16">
        <v>362</v>
      </c>
      <c r="E122" s="15" t="s">
        <v>1049</v>
      </c>
      <c r="F122" s="16" t="s">
        <v>1050</v>
      </c>
      <c r="G122" s="16">
        <v>341</v>
      </c>
      <c r="H122" s="17">
        <v>40</v>
      </c>
      <c r="I122" s="16">
        <v>196</v>
      </c>
      <c r="J122" s="15" t="s">
        <v>1051</v>
      </c>
      <c r="K122" s="29" t="s">
        <v>443</v>
      </c>
      <c r="L122" s="34" t="s">
        <v>1052</v>
      </c>
      <c r="M122" s="1" t="s">
        <v>442</v>
      </c>
      <c r="N122" s="15" t="s">
        <v>949</v>
      </c>
      <c r="O122" s="69" t="s">
        <v>21</v>
      </c>
    </row>
    <row r="123" spans="1:15" ht="14" customHeight="1">
      <c r="A123" s="16">
        <v>3</v>
      </c>
      <c r="B123" s="21" t="s">
        <v>444</v>
      </c>
      <c r="C123" s="56">
        <v>33</v>
      </c>
      <c r="D123" s="23">
        <v>3211</v>
      </c>
      <c r="E123" s="21" t="s">
        <v>87</v>
      </c>
      <c r="F123" s="23" t="s">
        <v>88</v>
      </c>
      <c r="G123" s="23">
        <v>3211</v>
      </c>
      <c r="H123" s="24">
        <v>34.07</v>
      </c>
      <c r="I123" s="23">
        <v>1686</v>
      </c>
      <c r="J123" s="21" t="s">
        <v>446</v>
      </c>
      <c r="K123" s="23" t="str">
        <f>HYPERLINK("http://www.ncbi.nlm.nih.gov/protein/gb|EER27752.1|","gb|EER27752.1|")</f>
        <v>gb|EER27752.1|</v>
      </c>
      <c r="L123" s="23">
        <v>0</v>
      </c>
      <c r="M123" s="1" t="s">
        <v>445</v>
      </c>
      <c r="N123" s="21" t="s">
        <v>950</v>
      </c>
      <c r="O123" s="69" t="s">
        <v>22</v>
      </c>
    </row>
    <row r="124" spans="1:15" ht="14" customHeight="1">
      <c r="A124" s="16">
        <v>4</v>
      </c>
      <c r="B124" s="21" t="s">
        <v>447</v>
      </c>
      <c r="C124" s="55" t="s">
        <v>1246</v>
      </c>
      <c r="D124" s="16">
        <v>1353</v>
      </c>
      <c r="E124" s="21" t="s">
        <v>87</v>
      </c>
      <c r="F124" s="23" t="s">
        <v>88</v>
      </c>
      <c r="G124" s="16">
        <v>1357</v>
      </c>
      <c r="H124" s="17">
        <v>47</v>
      </c>
      <c r="I124" s="16">
        <v>1133</v>
      </c>
      <c r="J124" s="23" t="s">
        <v>951</v>
      </c>
      <c r="K124" s="18" t="s">
        <v>449</v>
      </c>
      <c r="L124" s="16">
        <v>0</v>
      </c>
      <c r="M124" s="1" t="s">
        <v>448</v>
      </c>
      <c r="N124" s="15" t="s">
        <v>1006</v>
      </c>
      <c r="O124" s="69" t="s">
        <v>23</v>
      </c>
    </row>
    <row r="125" spans="1:15" ht="14" customHeight="1">
      <c r="A125" s="16">
        <v>5</v>
      </c>
      <c r="B125" s="15" t="s">
        <v>341</v>
      </c>
      <c r="C125" s="55">
        <v>22</v>
      </c>
      <c r="D125" s="16">
        <v>1457</v>
      </c>
      <c r="E125" s="15" t="s">
        <v>277</v>
      </c>
      <c r="F125" s="16" t="s">
        <v>267</v>
      </c>
      <c r="G125" s="16">
        <v>1464</v>
      </c>
      <c r="H125" s="17">
        <v>84.84</v>
      </c>
      <c r="I125" s="16">
        <v>2554</v>
      </c>
      <c r="J125" s="15" t="s">
        <v>313</v>
      </c>
      <c r="K125" s="18" t="s">
        <v>314</v>
      </c>
      <c r="L125" s="16">
        <v>0</v>
      </c>
      <c r="M125" s="1" t="s">
        <v>316</v>
      </c>
      <c r="N125" s="15" t="s">
        <v>1122</v>
      </c>
      <c r="O125" s="69" t="s">
        <v>24</v>
      </c>
    </row>
    <row r="126" spans="1:15" ht="14" customHeight="1">
      <c r="A126" s="23">
        <v>6</v>
      </c>
      <c r="B126" s="21" t="s">
        <v>1123</v>
      </c>
      <c r="C126" s="57"/>
      <c r="D126" s="23">
        <v>1647</v>
      </c>
      <c r="E126" s="21" t="s">
        <v>39</v>
      </c>
      <c r="F126" s="23" t="s">
        <v>88</v>
      </c>
      <c r="G126" s="23">
        <v>1659</v>
      </c>
      <c r="H126" s="24">
        <v>31.95</v>
      </c>
      <c r="I126" s="23">
        <v>704</v>
      </c>
      <c r="J126" s="21" t="s">
        <v>315</v>
      </c>
      <c r="K126" s="23" t="str">
        <f>HYPERLINK("http://www.ncbi.nlm.nih.gov/protein/tpe|CAH59193.2|","tpe|CAH59193.2|")</f>
        <v>tpe|CAH59193.2|</v>
      </c>
      <c r="L126" s="23">
        <v>0</v>
      </c>
      <c r="M126" s="1" t="s">
        <v>317</v>
      </c>
      <c r="N126" s="21" t="s">
        <v>1066</v>
      </c>
      <c r="O126" s="69" t="s">
        <v>25</v>
      </c>
    </row>
    <row r="127" spans="1:15" ht="14" customHeight="1">
      <c r="A127" s="77" t="s">
        <v>1119</v>
      </c>
      <c r="B127" s="78"/>
      <c r="C127" s="60"/>
      <c r="D127" s="11"/>
      <c r="E127" s="12"/>
      <c r="F127" s="12"/>
      <c r="G127" s="12"/>
      <c r="H127" s="13"/>
      <c r="I127" s="12"/>
      <c r="J127" s="12"/>
      <c r="K127" s="12"/>
      <c r="L127" s="14"/>
      <c r="M127" s="12"/>
      <c r="N127" s="12"/>
      <c r="O127" s="4"/>
    </row>
    <row r="128" spans="1:15" ht="14" customHeight="1">
      <c r="A128" s="21">
        <v>1</v>
      </c>
      <c r="B128" s="21" t="s">
        <v>1120</v>
      </c>
      <c r="C128" s="58" t="s">
        <v>1247</v>
      </c>
      <c r="D128" s="23">
        <v>745</v>
      </c>
      <c r="E128" s="23" t="s">
        <v>1121</v>
      </c>
      <c r="F128" s="23" t="s">
        <v>440</v>
      </c>
      <c r="G128" s="23">
        <v>745</v>
      </c>
      <c r="H128" s="24">
        <v>93.42</v>
      </c>
      <c r="I128" s="23">
        <v>1460</v>
      </c>
      <c r="J128" s="21" t="s">
        <v>1166</v>
      </c>
      <c r="K128" s="23" t="str">
        <f>HYPERLINK("http://www.ncbi.nlm.nih.gov/protein/ref|XP_367595.2|","ref|XP_367595.2|")</f>
        <v>ref|XP_367595.2|</v>
      </c>
      <c r="L128" s="23">
        <v>0</v>
      </c>
      <c r="M128" s="1" t="s">
        <v>439</v>
      </c>
      <c r="N128" s="21" t="s">
        <v>1167</v>
      </c>
      <c r="O128"/>
    </row>
    <row r="129" spans="1:15" ht="14" customHeight="1">
      <c r="A129" s="23">
        <v>2</v>
      </c>
      <c r="B129" s="23" t="s">
        <v>441</v>
      </c>
      <c r="C129" s="56"/>
      <c r="D129" s="23">
        <v>457</v>
      </c>
      <c r="E129" s="23" t="s">
        <v>304</v>
      </c>
      <c r="F129" s="23" t="s">
        <v>305</v>
      </c>
      <c r="G129" s="23">
        <v>457</v>
      </c>
      <c r="H129" s="24">
        <v>93.87</v>
      </c>
      <c r="I129" s="23">
        <v>852</v>
      </c>
      <c r="J129" s="21" t="s">
        <v>1124</v>
      </c>
      <c r="K129" s="23" t="str">
        <f>HYPERLINK("http://www.ncbi.nlm.nih.gov/protein/ref|XP_003007150.1|","ref|XP_003007150.1|")</f>
        <v>ref|XP_003007150.1|</v>
      </c>
      <c r="L129" s="23">
        <v>0</v>
      </c>
      <c r="M129" s="1" t="s">
        <v>303</v>
      </c>
      <c r="N129" s="21" t="s">
        <v>1125</v>
      </c>
      <c r="O129"/>
    </row>
    <row r="130" spans="1:15" ht="14" customHeight="1">
      <c r="A130" s="21">
        <v>3</v>
      </c>
      <c r="B130" s="21" t="s">
        <v>1126</v>
      </c>
      <c r="C130" s="56" t="s">
        <v>1334</v>
      </c>
      <c r="D130" s="23">
        <v>718</v>
      </c>
      <c r="E130" s="23" t="s">
        <v>1127</v>
      </c>
      <c r="F130" s="23" t="s">
        <v>440</v>
      </c>
      <c r="G130" s="23">
        <v>756</v>
      </c>
      <c r="H130" s="24">
        <v>29.5</v>
      </c>
      <c r="I130" s="23">
        <v>278</v>
      </c>
      <c r="J130" s="21" t="s">
        <v>1128</v>
      </c>
      <c r="K130" s="23" t="str">
        <f>HYPERLINK("http://www.ncbi.nlm.nih.gov/protein/ref|XP_001409359.1|","ref|XP_001409359.1|")</f>
        <v>ref|XP_001409359.1|</v>
      </c>
      <c r="L130" s="25" t="s">
        <v>307</v>
      </c>
      <c r="M130" s="1" t="s">
        <v>306</v>
      </c>
      <c r="N130" s="21" t="s">
        <v>1076</v>
      </c>
      <c r="O130"/>
    </row>
    <row r="131" spans="1:15" ht="14" customHeight="1">
      <c r="A131" s="21">
        <v>4</v>
      </c>
      <c r="B131" s="21" t="s">
        <v>1077</v>
      </c>
      <c r="C131" s="56" t="s">
        <v>1335</v>
      </c>
      <c r="D131" s="23">
        <v>323</v>
      </c>
      <c r="E131" s="23" t="s">
        <v>1078</v>
      </c>
      <c r="F131" s="23" t="s">
        <v>309</v>
      </c>
      <c r="G131" s="23">
        <v>271</v>
      </c>
      <c r="H131" s="24">
        <v>59.41</v>
      </c>
      <c r="I131" s="23">
        <v>360</v>
      </c>
      <c r="J131" s="21" t="s">
        <v>1079</v>
      </c>
      <c r="K131" s="23" t="str">
        <f>HYPERLINK("http://www.ncbi.nlm.nih.gov/protein/ref|XP_384767.1|","ref|XP_384767.1|")</f>
        <v>ref|XP_384767.1|</v>
      </c>
      <c r="L131" s="25" t="s">
        <v>310</v>
      </c>
      <c r="M131" s="1" t="s">
        <v>308</v>
      </c>
      <c r="N131" s="21" t="s">
        <v>1080</v>
      </c>
      <c r="O131"/>
    </row>
    <row r="132" spans="1:15" ht="14" customHeight="1">
      <c r="A132" s="21">
        <v>5</v>
      </c>
      <c r="B132" s="21" t="s">
        <v>1081</v>
      </c>
      <c r="C132" s="56"/>
      <c r="D132" s="23">
        <v>765</v>
      </c>
      <c r="E132" s="21" t="s">
        <v>1082</v>
      </c>
      <c r="F132" s="23" t="s">
        <v>312</v>
      </c>
      <c r="G132" s="23">
        <v>771</v>
      </c>
      <c r="H132" s="24">
        <v>28.53</v>
      </c>
      <c r="I132" s="23">
        <v>297</v>
      </c>
      <c r="J132" s="21" t="s">
        <v>1083</v>
      </c>
      <c r="K132" s="23" t="str">
        <f>HYPERLINK("http://www.ncbi.nlm.nih.gov/protein/ref|XP_360889.2|","ref|XP_360889.2|")</f>
        <v>ref|XP_360889.2|</v>
      </c>
      <c r="L132" s="23">
        <v>0</v>
      </c>
      <c r="M132" s="1" t="s">
        <v>311</v>
      </c>
      <c r="N132" s="21" t="s">
        <v>1084</v>
      </c>
      <c r="O132"/>
    </row>
    <row r="133" spans="1:15" ht="14" customHeight="1">
      <c r="A133" s="21">
        <v>6</v>
      </c>
      <c r="B133" s="21" t="s">
        <v>1085</v>
      </c>
      <c r="C133" s="56" t="s">
        <v>1336</v>
      </c>
      <c r="D133" s="23">
        <v>403</v>
      </c>
      <c r="E133" s="21" t="s">
        <v>1024</v>
      </c>
      <c r="F133" s="23" t="s">
        <v>296</v>
      </c>
      <c r="G133" s="23">
        <v>405</v>
      </c>
      <c r="H133" s="24">
        <v>85.93</v>
      </c>
      <c r="I133" s="23">
        <v>702</v>
      </c>
      <c r="J133" s="21" t="s">
        <v>1025</v>
      </c>
      <c r="K133" s="23" t="str">
        <f>HYPERLINK("http://www.ncbi.nlm.nih.gov/protein/ref|XP_001906962.1|","ref|XP_001906962.1|")</f>
        <v>ref|XP_001906962.1|</v>
      </c>
      <c r="L133" s="25" t="s">
        <v>297</v>
      </c>
      <c r="M133" s="1" t="s">
        <v>295</v>
      </c>
      <c r="N133" s="21" t="s">
        <v>839</v>
      </c>
      <c r="O133" s="69" t="s">
        <v>26</v>
      </c>
    </row>
    <row r="134" spans="1:15" ht="14" customHeight="1">
      <c r="A134" s="21">
        <v>7</v>
      </c>
      <c r="B134" s="21" t="s">
        <v>1026</v>
      </c>
      <c r="C134" s="56"/>
      <c r="D134" s="23">
        <v>365</v>
      </c>
      <c r="E134" s="21" t="s">
        <v>1027</v>
      </c>
      <c r="F134" s="23" t="s">
        <v>299</v>
      </c>
      <c r="G134" s="23">
        <v>365</v>
      </c>
      <c r="H134" s="24">
        <v>92.88</v>
      </c>
      <c r="I134" s="23">
        <v>711</v>
      </c>
      <c r="J134" s="21" t="s">
        <v>1028</v>
      </c>
      <c r="K134" s="23" t="str">
        <f>HYPERLINK("http://www.ncbi.nlm.nih.gov/protein/emb|CBI58521.1|","emb|CBI58521.1|")</f>
        <v>emb|CBI58521.1|</v>
      </c>
      <c r="L134" s="25" t="s">
        <v>300</v>
      </c>
      <c r="M134" s="1" t="s">
        <v>298</v>
      </c>
      <c r="N134" s="21" t="s">
        <v>840</v>
      </c>
      <c r="O134" s="21"/>
    </row>
    <row r="135" spans="1:15" ht="14" customHeight="1">
      <c r="A135" s="21">
        <v>8</v>
      </c>
      <c r="B135" s="21" t="s">
        <v>1029</v>
      </c>
      <c r="C135" s="56"/>
      <c r="D135" s="23">
        <v>464</v>
      </c>
      <c r="E135" s="21" t="s">
        <v>1030</v>
      </c>
      <c r="F135" s="23" t="s">
        <v>302</v>
      </c>
      <c r="G135" s="23">
        <v>465</v>
      </c>
      <c r="H135" s="24">
        <v>90.54</v>
      </c>
      <c r="I135" s="23">
        <v>868</v>
      </c>
      <c r="J135" s="21" t="s">
        <v>972</v>
      </c>
      <c r="K135" s="23" t="str">
        <f>HYPERLINK("http://www.ncbi.nlm.nih.gov/protein/ref|XP_001905353.1|","ref|XP_001905353.1|")</f>
        <v>ref|XP_001905353.1|</v>
      </c>
      <c r="L135" s="23">
        <v>0</v>
      </c>
      <c r="M135" s="1" t="s">
        <v>301</v>
      </c>
      <c r="N135" s="21" t="s">
        <v>1091</v>
      </c>
      <c r="O135" s="21"/>
    </row>
    <row r="136" spans="1:15" ht="14" customHeight="1">
      <c r="A136" s="21">
        <v>9</v>
      </c>
      <c r="B136" s="21" t="s">
        <v>1092</v>
      </c>
      <c r="C136" s="56" t="s">
        <v>1337</v>
      </c>
      <c r="D136" s="23">
        <v>714</v>
      </c>
      <c r="E136" s="23" t="s">
        <v>1082</v>
      </c>
      <c r="F136" s="23" t="s">
        <v>312</v>
      </c>
      <c r="G136" s="23">
        <v>356</v>
      </c>
      <c r="H136" s="24">
        <v>51.4</v>
      </c>
      <c r="I136" s="23">
        <v>378</v>
      </c>
      <c r="J136" s="21" t="s">
        <v>1093</v>
      </c>
      <c r="K136" s="23" t="str">
        <f>HYPERLINK("http://www.ncbi.nlm.nih.gov/protein/ref|XP_002849789.1|","ref|XP_002849789.1|")</f>
        <v>ref|XP_002849789.1|</v>
      </c>
      <c r="L136" s="25" t="s">
        <v>408</v>
      </c>
      <c r="M136" s="1" t="s">
        <v>407</v>
      </c>
      <c r="N136" s="21" t="s">
        <v>1148</v>
      </c>
      <c r="O136" s="21"/>
    </row>
    <row r="137" spans="1:15" ht="14" customHeight="1">
      <c r="A137" s="79">
        <v>10</v>
      </c>
      <c r="B137" s="21" t="s">
        <v>1145</v>
      </c>
      <c r="C137" s="56"/>
      <c r="D137" s="23">
        <v>203</v>
      </c>
      <c r="E137" s="21" t="s">
        <v>1146</v>
      </c>
      <c r="F137" s="23" t="s">
        <v>410</v>
      </c>
      <c r="G137" s="23">
        <v>203</v>
      </c>
      <c r="H137" s="24">
        <v>85.71</v>
      </c>
      <c r="I137" s="23">
        <v>372</v>
      </c>
      <c r="J137" s="21" t="s">
        <v>1147</v>
      </c>
      <c r="K137" s="23" t="str">
        <f>HYPERLINK("http://www.ncbi.nlm.nih.gov/protein/ref|XP_386620.1|","ref|XP_386620.1|")</f>
        <v>ref|XP_386620.1|</v>
      </c>
      <c r="L137" s="25" t="s">
        <v>411</v>
      </c>
      <c r="M137" s="1" t="s">
        <v>409</v>
      </c>
      <c r="N137" s="21" t="s">
        <v>841</v>
      </c>
      <c r="O137" s="69" t="s">
        <v>27</v>
      </c>
    </row>
    <row r="138" spans="1:15" ht="14" customHeight="1">
      <c r="A138" s="75"/>
      <c r="B138" s="21" t="s">
        <v>1202</v>
      </c>
      <c r="C138" s="56"/>
      <c r="D138" s="23">
        <v>185</v>
      </c>
      <c r="E138" s="21" t="s">
        <v>1203</v>
      </c>
      <c r="F138" s="23" t="s">
        <v>410</v>
      </c>
      <c r="G138" s="23">
        <v>116</v>
      </c>
      <c r="H138" s="24">
        <v>93.97</v>
      </c>
      <c r="I138" s="23">
        <v>232</v>
      </c>
      <c r="J138" s="21" t="s">
        <v>1204</v>
      </c>
      <c r="K138" s="23" t="str">
        <f>HYPERLINK("http://www.ncbi.nlm.nih.gov/protein/ref|XP_386620.1|","ref|XP_386620.1|")</f>
        <v>ref|XP_386620.1|</v>
      </c>
      <c r="L138" s="25" t="s">
        <v>403</v>
      </c>
      <c r="M138" s="1" t="s">
        <v>402</v>
      </c>
      <c r="N138" s="21" t="s">
        <v>866</v>
      </c>
      <c r="O138" s="21"/>
    </row>
    <row r="139" spans="1:15" ht="14" customHeight="1">
      <c r="A139" s="21">
        <v>11</v>
      </c>
      <c r="B139" s="21" t="s">
        <v>1205</v>
      </c>
      <c r="C139" s="56"/>
      <c r="D139" s="23">
        <v>378</v>
      </c>
      <c r="E139" s="21" t="s">
        <v>1206</v>
      </c>
      <c r="F139" s="23" t="s">
        <v>413</v>
      </c>
      <c r="G139" s="23">
        <v>378</v>
      </c>
      <c r="H139" s="24">
        <v>88.62</v>
      </c>
      <c r="I139" s="23">
        <v>689</v>
      </c>
      <c r="J139" s="21" t="s">
        <v>1207</v>
      </c>
      <c r="K139" s="23" t="str">
        <f>HYPERLINK("http://www.ncbi.nlm.nih.gov/protein/ref|XP_003008565.1|","ref|XP_003008565.1|")</f>
        <v>ref|XP_003008565.1|</v>
      </c>
      <c r="L139" s="25" t="s">
        <v>414</v>
      </c>
      <c r="M139" s="1" t="s">
        <v>412</v>
      </c>
      <c r="N139" s="21" t="s">
        <v>799</v>
      </c>
      <c r="O139" s="21"/>
    </row>
    <row r="140" spans="1:15" ht="14" customHeight="1">
      <c r="A140" s="21">
        <v>12</v>
      </c>
      <c r="B140" s="21" t="s">
        <v>1208</v>
      </c>
      <c r="C140" s="56"/>
      <c r="D140" s="23">
        <v>342</v>
      </c>
      <c r="E140" s="21" t="s">
        <v>1209</v>
      </c>
      <c r="F140" s="23" t="s">
        <v>312</v>
      </c>
      <c r="G140" s="23">
        <v>268</v>
      </c>
      <c r="H140" s="24">
        <v>22.39</v>
      </c>
      <c r="I140" s="23">
        <v>48.1</v>
      </c>
      <c r="J140" s="21" t="s">
        <v>1210</v>
      </c>
      <c r="K140" s="23" t="str">
        <f>HYPERLINK("http://www.ncbi.nlm.nih.gov/protein/ref|XP_001825789.1|","ref|XP_001825789.1|")</f>
        <v>ref|XP_001825789.1|</v>
      </c>
      <c r="L140" s="25" t="s">
        <v>520</v>
      </c>
      <c r="M140" s="1" t="s">
        <v>519</v>
      </c>
      <c r="N140" s="21" t="s">
        <v>1149</v>
      </c>
      <c r="O140" s="21"/>
    </row>
    <row r="141" spans="1:15" ht="14" customHeight="1">
      <c r="A141" s="21">
        <v>13</v>
      </c>
      <c r="B141" s="21" t="s">
        <v>1150</v>
      </c>
      <c r="C141" s="56"/>
      <c r="D141" s="23">
        <v>368</v>
      </c>
      <c r="E141" s="21" t="s">
        <v>1078</v>
      </c>
      <c r="F141" s="23" t="s">
        <v>422</v>
      </c>
      <c r="G141" s="23">
        <v>383</v>
      </c>
      <c r="H141" s="24">
        <v>70.5</v>
      </c>
      <c r="I141" s="23">
        <v>554</v>
      </c>
      <c r="J141" s="21" t="s">
        <v>1151</v>
      </c>
      <c r="K141" s="23" t="str">
        <f>HYPERLINK("http://www.ncbi.nlm.nih.gov/protein/ref|XP_380627.1|","ref|XP_380627.1|")</f>
        <v>ref|XP_380627.1|</v>
      </c>
      <c r="L141" s="25" t="s">
        <v>423</v>
      </c>
      <c r="M141" s="1" t="s">
        <v>421</v>
      </c>
      <c r="N141" s="21" t="s">
        <v>800</v>
      </c>
      <c r="O141" s="21"/>
    </row>
    <row r="142" spans="1:15" ht="14" customHeight="1">
      <c r="A142" s="21">
        <v>14</v>
      </c>
      <c r="B142" s="21" t="s">
        <v>1098</v>
      </c>
      <c r="C142" s="56"/>
      <c r="D142" s="23">
        <v>265</v>
      </c>
      <c r="E142" s="21" t="s">
        <v>1099</v>
      </c>
      <c r="F142" s="23" t="s">
        <v>493</v>
      </c>
      <c r="G142" s="23">
        <v>231</v>
      </c>
      <c r="H142" s="24">
        <v>76.19</v>
      </c>
      <c r="I142" s="23">
        <v>377</v>
      </c>
      <c r="J142" s="21" t="s">
        <v>1100</v>
      </c>
      <c r="K142" s="23" t="str">
        <f>HYPERLINK("http://www.ncbi.nlm.nih.gov/protein/ref|XP_001396113.1|","ref|XP_001396113.1|")</f>
        <v>ref|XP_001396113.1|</v>
      </c>
      <c r="L142" s="25" t="s">
        <v>494</v>
      </c>
      <c r="M142" s="1" t="s">
        <v>492</v>
      </c>
      <c r="N142" s="21" t="s">
        <v>801</v>
      </c>
      <c r="O142" s="21"/>
    </row>
    <row r="143" spans="1:15" ht="14" customHeight="1">
      <c r="A143" s="21">
        <v>15</v>
      </c>
      <c r="B143" s="21" t="s">
        <v>1101</v>
      </c>
      <c r="C143" s="56"/>
      <c r="D143" s="23">
        <v>452</v>
      </c>
      <c r="E143" s="23" t="s">
        <v>400</v>
      </c>
      <c r="F143" s="23" t="s">
        <v>309</v>
      </c>
      <c r="G143" s="23">
        <v>411</v>
      </c>
      <c r="H143" s="24">
        <v>80.78</v>
      </c>
      <c r="I143" s="23">
        <v>660</v>
      </c>
      <c r="J143" s="21" t="s">
        <v>1102</v>
      </c>
      <c r="K143" s="23" t="str">
        <f>HYPERLINK("http://www.ncbi.nlm.nih.gov/protein/ref|XP_003050856.1|","ref|XP_003050856.1|")</f>
        <v>ref|XP_003050856.1|</v>
      </c>
      <c r="L143" s="25" t="s">
        <v>401</v>
      </c>
      <c r="M143" s="1" t="s">
        <v>399</v>
      </c>
      <c r="N143" s="21" t="s">
        <v>802</v>
      </c>
      <c r="O143" s="21"/>
    </row>
    <row r="144" spans="1:15" ht="14" customHeight="1">
      <c r="A144" s="21">
        <v>16</v>
      </c>
      <c r="B144" s="21" t="s">
        <v>1103</v>
      </c>
      <c r="C144" s="56">
        <v>16</v>
      </c>
      <c r="D144" s="23">
        <v>246</v>
      </c>
      <c r="E144" s="23" t="s">
        <v>405</v>
      </c>
      <c r="F144" s="23" t="s">
        <v>312</v>
      </c>
      <c r="G144" s="23">
        <v>254</v>
      </c>
      <c r="H144" s="24">
        <v>38.58</v>
      </c>
      <c r="I144" s="23">
        <v>175</v>
      </c>
      <c r="J144" s="21" t="s">
        <v>1104</v>
      </c>
      <c r="K144" s="23" t="str">
        <f>HYPERLINK("http://www.ncbi.nlm.nih.gov/protein/dbj|BAF45924.1|","dbj|BAF45924.1|")</f>
        <v>dbj|BAF45924.1|</v>
      </c>
      <c r="L144" s="25" t="s">
        <v>406</v>
      </c>
      <c r="M144" s="1" t="s">
        <v>404</v>
      </c>
      <c r="N144" s="21" t="s">
        <v>1105</v>
      </c>
      <c r="O144" s="21"/>
    </row>
    <row r="145" spans="1:31" ht="14" customHeight="1">
      <c r="A145" s="21">
        <v>17</v>
      </c>
      <c r="B145" s="21" t="s">
        <v>1106</v>
      </c>
      <c r="C145" s="57"/>
      <c r="D145" s="23">
        <v>316</v>
      </c>
      <c r="E145" s="21" t="s">
        <v>1146</v>
      </c>
      <c r="F145" s="23" t="s">
        <v>369</v>
      </c>
      <c r="G145" s="23">
        <v>346</v>
      </c>
      <c r="H145" s="24">
        <v>78.03</v>
      </c>
      <c r="I145" s="23">
        <v>558</v>
      </c>
      <c r="J145" s="21" t="s">
        <v>1151</v>
      </c>
      <c r="K145" s="23" t="str">
        <f>HYPERLINK("http://www.ncbi.nlm.nih.gov/protein/ref|XP_386620.1|","ref|XP_386620.1|")</f>
        <v>ref|XP_386620.1|</v>
      </c>
      <c r="L145" s="25" t="s">
        <v>370</v>
      </c>
      <c r="M145" s="1" t="s">
        <v>368</v>
      </c>
      <c r="N145" s="21" t="s">
        <v>803</v>
      </c>
      <c r="O145" s="21"/>
    </row>
    <row r="146" spans="1:31" ht="14" customHeight="1">
      <c r="A146" s="77" t="s">
        <v>1195</v>
      </c>
      <c r="B146" s="78"/>
      <c r="C146" s="59"/>
      <c r="D146" s="11"/>
      <c r="E146" s="12"/>
      <c r="F146" s="12"/>
      <c r="G146" s="12"/>
      <c r="H146" s="13"/>
      <c r="I146" s="12"/>
      <c r="J146" s="12"/>
      <c r="K146" s="12"/>
      <c r="L146" s="14"/>
      <c r="M146" s="12"/>
      <c r="N146" s="12"/>
      <c r="O146" s="4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</row>
    <row r="147" spans="1:31" ht="14" customHeight="1">
      <c r="A147" s="21">
        <v>1</v>
      </c>
      <c r="B147" s="35" t="s">
        <v>371</v>
      </c>
      <c r="C147" s="35"/>
      <c r="D147" s="15">
        <v>518</v>
      </c>
      <c r="E147" s="35" t="s">
        <v>373</v>
      </c>
      <c r="F147" s="15" t="s">
        <v>374</v>
      </c>
      <c r="G147" s="15">
        <v>485</v>
      </c>
      <c r="H147" s="15">
        <v>35.049999999999997</v>
      </c>
      <c r="I147" s="15">
        <v>261</v>
      </c>
      <c r="J147" s="15" t="s">
        <v>1107</v>
      </c>
      <c r="K147" s="21" t="s">
        <v>375</v>
      </c>
      <c r="L147" s="21"/>
      <c r="M147" s="15" t="s">
        <v>372</v>
      </c>
      <c r="N147" s="35" t="s">
        <v>489</v>
      </c>
      <c r="O147" s="35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5"/>
    </row>
    <row r="148" spans="1:31" ht="14" customHeight="1">
      <c r="A148" s="21">
        <v>2</v>
      </c>
      <c r="B148" s="21" t="s">
        <v>490</v>
      </c>
      <c r="C148" s="21"/>
      <c r="D148" s="15">
        <v>337</v>
      </c>
      <c r="E148" s="21" t="s">
        <v>436</v>
      </c>
      <c r="F148" s="15" t="s">
        <v>437</v>
      </c>
      <c r="G148" s="15">
        <v>299</v>
      </c>
      <c r="H148" s="15">
        <v>39.46</v>
      </c>
      <c r="I148" s="15">
        <v>205</v>
      </c>
      <c r="J148" s="15" t="s">
        <v>1108</v>
      </c>
      <c r="K148" s="21" t="s">
        <v>438</v>
      </c>
      <c r="L148" s="21"/>
      <c r="M148" s="15" t="s">
        <v>491</v>
      </c>
      <c r="N148" s="21" t="s">
        <v>660</v>
      </c>
      <c r="O148" s="21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</row>
    <row r="149" spans="1:31" ht="14" customHeight="1">
      <c r="A149" s="21">
        <v>3</v>
      </c>
      <c r="B149" s="21" t="s">
        <v>538</v>
      </c>
      <c r="C149" s="21"/>
      <c r="D149" s="15">
        <v>340</v>
      </c>
      <c r="E149" s="21" t="s">
        <v>436</v>
      </c>
      <c r="F149" s="15" t="s">
        <v>437</v>
      </c>
      <c r="G149" s="15">
        <v>312</v>
      </c>
      <c r="H149" s="15">
        <v>29.49</v>
      </c>
      <c r="I149" s="15">
        <v>139</v>
      </c>
      <c r="J149" s="15" t="s">
        <v>1109</v>
      </c>
      <c r="K149" s="21" t="s">
        <v>540</v>
      </c>
      <c r="L149" s="21"/>
      <c r="M149" s="15" t="s">
        <v>539</v>
      </c>
      <c r="N149" s="21" t="s">
        <v>660</v>
      </c>
      <c r="O149" s="21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</row>
    <row r="150" spans="1:31" ht="14" customHeight="1">
      <c r="A150" s="21">
        <v>4</v>
      </c>
      <c r="B150" s="21" t="s">
        <v>541</v>
      </c>
      <c r="C150" s="21"/>
      <c r="D150" s="15">
        <v>714</v>
      </c>
      <c r="E150" s="21" t="s">
        <v>542</v>
      </c>
      <c r="F150" s="15" t="s">
        <v>312</v>
      </c>
      <c r="G150" s="15">
        <v>356</v>
      </c>
      <c r="H150" s="15">
        <v>51.4</v>
      </c>
      <c r="I150" s="15">
        <v>378</v>
      </c>
      <c r="J150" s="15" t="s">
        <v>1109</v>
      </c>
      <c r="K150" s="21" t="str">
        <f>HYPERLINK("http://www.ncbi.nlm.nih.gov/protein/ref|XP_002849789.1|","ref|XP_002849789.1|")</f>
        <v>ref|XP_002849789.1|</v>
      </c>
      <c r="L150" s="36" t="s">
        <v>408</v>
      </c>
      <c r="M150" s="15" t="s">
        <v>407</v>
      </c>
      <c r="N150" s="21" t="s">
        <v>543</v>
      </c>
      <c r="O150" s="21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</row>
    <row r="151" spans="1:31" ht="14" customHeight="1">
      <c r="A151" s="21">
        <v>5</v>
      </c>
      <c r="B151" s="21" t="s">
        <v>544</v>
      </c>
      <c r="C151" s="21"/>
      <c r="D151" s="15">
        <v>718</v>
      </c>
      <c r="E151" s="21" t="s">
        <v>542</v>
      </c>
      <c r="F151" s="15" t="s">
        <v>440</v>
      </c>
      <c r="G151" s="15">
        <v>756</v>
      </c>
      <c r="H151" s="15">
        <v>29.5</v>
      </c>
      <c r="I151" s="15">
        <v>278</v>
      </c>
      <c r="J151" s="15" t="s">
        <v>1109</v>
      </c>
      <c r="K151" s="21" t="str">
        <f>HYPERLINK("http://www.ncbi.nlm.nih.gov/protein/ref|XP_001409359.1|","ref|XP_001409359.1|")</f>
        <v>ref|XP_001409359.1|</v>
      </c>
      <c r="L151" s="36" t="s">
        <v>307</v>
      </c>
      <c r="M151" s="15" t="s">
        <v>306</v>
      </c>
      <c r="N151" s="21" t="s">
        <v>543</v>
      </c>
      <c r="O151" s="21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</row>
    <row r="152" spans="1:31" ht="14" customHeight="1">
      <c r="A152" s="21">
        <v>6</v>
      </c>
      <c r="B152" s="21" t="s">
        <v>545</v>
      </c>
      <c r="C152" s="21"/>
      <c r="D152" s="15">
        <v>765</v>
      </c>
      <c r="E152" s="21" t="s">
        <v>542</v>
      </c>
      <c r="F152" s="15" t="s">
        <v>312</v>
      </c>
      <c r="G152" s="15">
        <v>771</v>
      </c>
      <c r="H152" s="15">
        <v>28.53</v>
      </c>
      <c r="I152" s="15">
        <v>297</v>
      </c>
      <c r="J152" s="15" t="s">
        <v>1109</v>
      </c>
      <c r="K152" s="21" t="str">
        <f>HYPERLINK("http://www.ncbi.nlm.nih.gov/protein/ref|XP_360889.2|","ref|XP_360889.2|")</f>
        <v>ref|XP_360889.2|</v>
      </c>
      <c r="L152" s="21">
        <v>0</v>
      </c>
      <c r="M152" s="15" t="s">
        <v>311</v>
      </c>
      <c r="N152" s="21" t="s">
        <v>543</v>
      </c>
      <c r="O152" s="21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</row>
    <row r="153" spans="1:31" ht="14" customHeight="1">
      <c r="A153" s="21">
        <v>7</v>
      </c>
      <c r="B153" s="35" t="s">
        <v>546</v>
      </c>
      <c r="C153" s="35"/>
      <c r="D153" s="15">
        <v>539</v>
      </c>
      <c r="E153" s="35" t="s">
        <v>450</v>
      </c>
      <c r="F153" s="15" t="s">
        <v>451</v>
      </c>
      <c r="G153" s="15">
        <v>511</v>
      </c>
      <c r="H153" s="15">
        <v>46.18</v>
      </c>
      <c r="I153" s="15">
        <v>495</v>
      </c>
      <c r="J153" s="15" t="s">
        <v>1109</v>
      </c>
      <c r="K153" s="21" t="s">
        <v>452</v>
      </c>
      <c r="L153" s="21"/>
      <c r="M153" s="15" t="s">
        <v>547</v>
      </c>
      <c r="N153" s="35" t="s">
        <v>453</v>
      </c>
      <c r="O153" s="3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</row>
    <row r="154" spans="1:31" ht="14" customHeight="1">
      <c r="A154" s="21">
        <v>8</v>
      </c>
      <c r="B154" s="21" t="s">
        <v>454</v>
      </c>
      <c r="C154" s="21"/>
      <c r="D154" s="15">
        <v>214</v>
      </c>
      <c r="E154" s="21" t="s">
        <v>450</v>
      </c>
      <c r="F154" s="15" t="s">
        <v>456</v>
      </c>
      <c r="G154" s="15">
        <v>208</v>
      </c>
      <c r="H154" s="15">
        <v>50</v>
      </c>
      <c r="I154" s="15">
        <v>203</v>
      </c>
      <c r="J154" s="15" t="s">
        <v>1110</v>
      </c>
      <c r="K154" s="21" t="s">
        <v>457</v>
      </c>
      <c r="L154" s="26"/>
      <c r="M154" s="15" t="s">
        <v>455</v>
      </c>
      <c r="N154" s="21" t="s">
        <v>543</v>
      </c>
      <c r="O154" s="21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</row>
    <row r="155" spans="1:31" ht="14" customHeight="1">
      <c r="A155" s="21">
        <v>9</v>
      </c>
      <c r="B155" s="35" t="s">
        <v>458</v>
      </c>
      <c r="C155" s="35"/>
      <c r="D155" s="15">
        <v>247</v>
      </c>
      <c r="E155" s="35" t="s">
        <v>450</v>
      </c>
      <c r="F155" s="15" t="s">
        <v>460</v>
      </c>
      <c r="G155" s="15">
        <v>182</v>
      </c>
      <c r="H155" s="15">
        <v>57.14</v>
      </c>
      <c r="I155" s="15">
        <v>208</v>
      </c>
      <c r="J155" s="15" t="s">
        <v>1109</v>
      </c>
      <c r="K155" s="21" t="s">
        <v>461</v>
      </c>
      <c r="L155" s="26"/>
      <c r="M155" s="15" t="s">
        <v>459</v>
      </c>
      <c r="N155" s="35" t="s">
        <v>462</v>
      </c>
      <c r="O155" s="3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</row>
    <row r="156" spans="1:31" ht="14" customHeight="1">
      <c r="A156" s="21">
        <v>10</v>
      </c>
      <c r="B156" s="35" t="s">
        <v>463</v>
      </c>
      <c r="C156" s="35"/>
      <c r="D156" s="15">
        <v>394</v>
      </c>
      <c r="E156" s="35" t="s">
        <v>450</v>
      </c>
      <c r="F156" s="15" t="s">
        <v>465</v>
      </c>
      <c r="G156" s="15">
        <v>356</v>
      </c>
      <c r="H156" s="15">
        <v>46.35</v>
      </c>
      <c r="I156" s="15">
        <v>317</v>
      </c>
      <c r="J156" s="15" t="s">
        <v>1111</v>
      </c>
      <c r="K156" s="21" t="s">
        <v>466</v>
      </c>
      <c r="L156" s="26"/>
      <c r="M156" s="15" t="s">
        <v>464</v>
      </c>
      <c r="N156" s="35" t="s">
        <v>476</v>
      </c>
      <c r="O156" s="3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</row>
    <row r="157" spans="1:31" ht="14" customHeight="1">
      <c r="A157" s="21">
        <v>11</v>
      </c>
      <c r="B157" s="35" t="s">
        <v>477</v>
      </c>
      <c r="C157" s="35"/>
      <c r="D157" s="15">
        <v>501</v>
      </c>
      <c r="E157" s="35" t="s">
        <v>479</v>
      </c>
      <c r="F157" s="15" t="s">
        <v>451</v>
      </c>
      <c r="G157" s="15">
        <v>504</v>
      </c>
      <c r="H157" s="15">
        <v>38.69</v>
      </c>
      <c r="I157" s="15">
        <v>343</v>
      </c>
      <c r="J157" s="15" t="s">
        <v>1112</v>
      </c>
      <c r="K157" s="21" t="s">
        <v>480</v>
      </c>
      <c r="L157" s="26"/>
      <c r="M157" s="15" t="s">
        <v>478</v>
      </c>
      <c r="N157" s="35" t="s">
        <v>481</v>
      </c>
      <c r="O157" s="3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</row>
    <row r="158" spans="1:31" ht="14" customHeight="1">
      <c r="A158" s="21">
        <v>12</v>
      </c>
      <c r="B158" s="35" t="s">
        <v>482</v>
      </c>
      <c r="C158" s="35"/>
      <c r="D158" s="15">
        <v>487</v>
      </c>
      <c r="E158" s="35" t="s">
        <v>450</v>
      </c>
      <c r="F158" s="15" t="s">
        <v>451</v>
      </c>
      <c r="G158" s="15">
        <v>507</v>
      </c>
      <c r="H158" s="15">
        <v>54.24</v>
      </c>
      <c r="I158" s="15">
        <v>565</v>
      </c>
      <c r="J158" s="15" t="s">
        <v>1113</v>
      </c>
      <c r="K158" s="21" t="s">
        <v>361</v>
      </c>
      <c r="L158" s="26"/>
      <c r="M158" s="15" t="s">
        <v>360</v>
      </c>
      <c r="N158" s="35" t="s">
        <v>362</v>
      </c>
      <c r="O158" s="3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</row>
    <row r="159" spans="1:31" ht="14" customHeight="1">
      <c r="A159" s="21">
        <v>13</v>
      </c>
      <c r="B159" s="35" t="s">
        <v>363</v>
      </c>
      <c r="C159" s="35"/>
      <c r="D159" s="15">
        <v>538</v>
      </c>
      <c r="E159" s="35" t="s">
        <v>365</v>
      </c>
      <c r="F159" s="15" t="s">
        <v>366</v>
      </c>
      <c r="G159" s="15">
        <v>541</v>
      </c>
      <c r="H159" s="15">
        <v>31.98</v>
      </c>
      <c r="I159" s="15">
        <v>278</v>
      </c>
      <c r="J159" s="15" t="s">
        <v>1113</v>
      </c>
      <c r="K159" s="21" t="s">
        <v>367</v>
      </c>
      <c r="L159" s="26"/>
      <c r="M159" s="15" t="s">
        <v>364</v>
      </c>
      <c r="N159" s="35" t="s">
        <v>531</v>
      </c>
      <c r="O159" s="3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</row>
    <row r="160" spans="1:31" ht="14" customHeight="1">
      <c r="A160" s="21"/>
      <c r="B160" s="35"/>
      <c r="C160" s="35"/>
      <c r="D160" s="15"/>
      <c r="E160" s="35"/>
      <c r="F160" s="15"/>
      <c r="G160" s="15"/>
      <c r="H160" s="15"/>
      <c r="I160" s="15"/>
      <c r="J160" s="15"/>
      <c r="K160" s="21"/>
      <c r="L160" s="26"/>
      <c r="M160" s="15"/>
      <c r="N160" s="35"/>
      <c r="O160" s="3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</row>
    <row r="161" spans="1:15" ht="14" customHeight="1">
      <c r="A161" s="76" t="s">
        <v>1114</v>
      </c>
      <c r="B161" s="76"/>
      <c r="C161" s="48"/>
      <c r="D161" s="6"/>
      <c r="E161" s="6"/>
      <c r="F161" s="6"/>
      <c r="G161" s="7"/>
      <c r="H161" s="6"/>
      <c r="I161" s="6"/>
      <c r="J161" s="6"/>
      <c r="K161" s="8"/>
      <c r="L161" s="9"/>
      <c r="M161" s="6"/>
      <c r="N161" s="10"/>
      <c r="O161" s="48"/>
    </row>
    <row r="162" spans="1:15" ht="14" customHeight="1">
      <c r="A162" s="3" t="s">
        <v>1196</v>
      </c>
      <c r="B162" s="4"/>
      <c r="C162" s="49"/>
      <c r="D162" s="4"/>
      <c r="E162" s="4"/>
      <c r="F162" s="4"/>
      <c r="G162" s="4"/>
      <c r="H162" s="4"/>
      <c r="I162" s="4"/>
      <c r="J162" s="4"/>
      <c r="K162" s="4"/>
      <c r="L162" s="4"/>
      <c r="M162" s="4" t="s">
        <v>1392</v>
      </c>
      <c r="N162" s="4"/>
      <c r="O162" s="4"/>
    </row>
    <row r="163" spans="1:15" ht="14" customHeight="1">
      <c r="A163" s="15">
        <v>1</v>
      </c>
      <c r="B163" s="21" t="s">
        <v>1115</v>
      </c>
      <c r="C163" s="58"/>
      <c r="D163" s="23">
        <v>909</v>
      </c>
      <c r="E163" s="21" t="s">
        <v>1116</v>
      </c>
      <c r="F163" s="23" t="s">
        <v>8</v>
      </c>
      <c r="G163" s="23">
        <v>82</v>
      </c>
      <c r="H163" s="24">
        <v>39.020000000000003</v>
      </c>
      <c r="I163" s="23">
        <v>58.9</v>
      </c>
      <c r="J163" s="21" t="s">
        <v>9</v>
      </c>
      <c r="K163" s="23" t="str">
        <f>HYPERLINK("http://www.ncbi.nlm.nih.gov/protein/322702587?report=genbank&amp;log$=prottop&amp;blast_rank=2&amp;RID=93XGJA4G015","EFY94223.1")</f>
        <v>EFY94223.1</v>
      </c>
      <c r="L163" s="37">
        <v>0</v>
      </c>
      <c r="M163" s="63" t="s">
        <v>1435</v>
      </c>
      <c r="N163" s="21" t="s">
        <v>1053</v>
      </c>
      <c r="O163" s="21"/>
    </row>
    <row r="164" spans="1:15" ht="14" customHeight="1">
      <c r="A164" s="15">
        <v>2</v>
      </c>
      <c r="B164" s="21" t="s">
        <v>1054</v>
      </c>
      <c r="C164" s="56"/>
      <c r="D164" s="23">
        <v>436</v>
      </c>
      <c r="E164" s="21" t="s">
        <v>1055</v>
      </c>
      <c r="F164" s="23" t="s">
        <v>10</v>
      </c>
      <c r="G164" s="23">
        <v>436</v>
      </c>
      <c r="H164" s="24">
        <v>82.8</v>
      </c>
      <c r="I164" s="23">
        <v>756</v>
      </c>
      <c r="J164" s="21" t="s">
        <v>11</v>
      </c>
      <c r="K164" s="23" t="str">
        <f>HYPERLINK("http://www.ncbi.nlm.nih.gov/protein/239612991?report=genbank&amp;log$=prottop&amp;blast_rank=3&amp;RID=93WT80CV015","EEQ89978.1")</f>
        <v>EEQ89978.1</v>
      </c>
      <c r="L164" s="26" t="s">
        <v>12</v>
      </c>
      <c r="M164" s="63" t="s">
        <v>1436</v>
      </c>
      <c r="N164" s="21" t="s">
        <v>838</v>
      </c>
      <c r="O164" s="21"/>
    </row>
    <row r="165" spans="1:15" ht="14" customHeight="1">
      <c r="A165" s="15">
        <v>3</v>
      </c>
      <c r="B165" s="21" t="s">
        <v>1056</v>
      </c>
      <c r="C165" s="56">
        <v>13</v>
      </c>
      <c r="D165" s="23">
        <v>426</v>
      </c>
      <c r="E165" s="21" t="s">
        <v>1057</v>
      </c>
      <c r="F165" s="23" t="s">
        <v>13</v>
      </c>
      <c r="G165" s="23">
        <v>424</v>
      </c>
      <c r="H165" s="24">
        <v>90.57</v>
      </c>
      <c r="I165" s="23">
        <v>813</v>
      </c>
      <c r="J165" s="21" t="s">
        <v>30</v>
      </c>
      <c r="K165" s="23" t="str">
        <f>HYPERLINK("http://www.ncbi.nlm.nih.gov/protein/345569142?report=genbank&amp;log$=prottop&amp;blast_rank=2&amp;RID=93XVHUBP015","EGX52010.1")</f>
        <v>EGX52010.1</v>
      </c>
      <c r="L165" s="26" t="s">
        <v>31</v>
      </c>
      <c r="M165" s="63" t="s">
        <v>1437</v>
      </c>
      <c r="N165" s="21" t="s">
        <v>858</v>
      </c>
      <c r="O165" s="21"/>
    </row>
    <row r="166" spans="1:15" ht="14" customHeight="1">
      <c r="A166" s="15">
        <v>4</v>
      </c>
      <c r="B166" s="21" t="s">
        <v>1058</v>
      </c>
      <c r="C166" s="56">
        <v>14</v>
      </c>
      <c r="D166" s="23">
        <v>441</v>
      </c>
      <c r="E166" s="21" t="s">
        <v>1059</v>
      </c>
      <c r="F166" s="23" t="s">
        <v>131</v>
      </c>
      <c r="G166" s="23">
        <v>230</v>
      </c>
      <c r="H166" s="24">
        <v>83.04</v>
      </c>
      <c r="I166" s="23">
        <v>414</v>
      </c>
      <c r="J166" s="21" t="s">
        <v>11</v>
      </c>
      <c r="K166" s="23" t="str">
        <f>HYPERLINK("http://www.ncbi.nlm.nih.gov/protein/39977275?report=genbank&amp;log$=prottop&amp;blast_rank=2&amp;RID=93YG9M98015","XP_370025.1")</f>
        <v>XP_370025.1</v>
      </c>
      <c r="L166" s="26" t="s">
        <v>132</v>
      </c>
      <c r="M166" s="63" t="s">
        <v>1438</v>
      </c>
      <c r="N166" s="21" t="s">
        <v>859</v>
      </c>
      <c r="O166" s="21"/>
    </row>
    <row r="167" spans="1:15" ht="14" customHeight="1">
      <c r="A167" s="15">
        <v>5</v>
      </c>
      <c r="B167" s="21" t="s">
        <v>1060</v>
      </c>
      <c r="C167" s="56">
        <v>29</v>
      </c>
      <c r="D167" s="23">
        <v>414</v>
      </c>
      <c r="E167" s="21" t="s">
        <v>1061</v>
      </c>
      <c r="F167" s="23" t="s">
        <v>133</v>
      </c>
      <c r="G167" s="23">
        <v>415</v>
      </c>
      <c r="H167" s="24">
        <v>81.2</v>
      </c>
      <c r="I167" s="23">
        <v>658</v>
      </c>
      <c r="J167" s="21" t="s">
        <v>134</v>
      </c>
      <c r="K167" s="23" t="str">
        <f>HYPERLINK("http://www.ncbi.nlm.nih.gov/protein/239612991?report=genbank&amp;log$=prottop&amp;blast_rank=2&amp;RID=93YTG9JZ015","EEQ89978.1")</f>
        <v>EEQ89978.1</v>
      </c>
      <c r="L167" s="26" t="s">
        <v>135</v>
      </c>
      <c r="M167" s="63" t="s">
        <v>1439</v>
      </c>
      <c r="N167" s="21" t="s">
        <v>860</v>
      </c>
      <c r="O167" s="21"/>
    </row>
    <row r="168" spans="1:15" ht="14" customHeight="1">
      <c r="A168" s="15">
        <v>6</v>
      </c>
      <c r="B168" s="21" t="s">
        <v>1062</v>
      </c>
      <c r="C168" s="56">
        <v>33</v>
      </c>
      <c r="D168" s="23">
        <v>459</v>
      </c>
      <c r="E168" s="21" t="s">
        <v>1063</v>
      </c>
      <c r="F168" s="23" t="s">
        <v>136</v>
      </c>
      <c r="G168" s="23">
        <v>237</v>
      </c>
      <c r="H168" s="24">
        <v>65.819999999999993</v>
      </c>
      <c r="I168" s="23">
        <v>329</v>
      </c>
      <c r="J168" s="21" t="s">
        <v>11</v>
      </c>
      <c r="K168" s="23" t="str">
        <f>HYPERLINK("http://www.ncbi.nlm.nih.gov/protein/212538935?report=genbank&amp;log$=prottop&amp;blast_rank=2&amp;RID=93Z33UMU013","XP_002149623.1")</f>
        <v>XP_002149623.1</v>
      </c>
      <c r="L168" s="26" t="s">
        <v>137</v>
      </c>
      <c r="M168" s="63" t="s">
        <v>1440</v>
      </c>
      <c r="N168" s="21" t="s">
        <v>888</v>
      </c>
      <c r="O168" s="21"/>
    </row>
    <row r="169" spans="1:15" ht="14" customHeight="1">
      <c r="A169" s="15">
        <v>7</v>
      </c>
      <c r="B169" s="21" t="s">
        <v>1064</v>
      </c>
      <c r="C169" s="57">
        <v>39</v>
      </c>
      <c r="D169" s="23">
        <v>429</v>
      </c>
      <c r="E169" s="21" t="s">
        <v>1065</v>
      </c>
      <c r="F169" s="23" t="s">
        <v>138</v>
      </c>
      <c r="G169" s="23">
        <v>438</v>
      </c>
      <c r="H169" s="24">
        <v>81.510000000000005</v>
      </c>
      <c r="I169" s="23">
        <v>754</v>
      </c>
      <c r="J169" s="21" t="s">
        <v>1118</v>
      </c>
      <c r="K169" s="23" t="str">
        <f>HYPERLINK("http://www.ncbi.nlm.nih.gov/protein/296803983?report=genbank&amp;log$=prottop&amp;blast_rank=2&amp;RID=940PV5YM012","XP_002842844.1")</f>
        <v>XP_002842844.1</v>
      </c>
      <c r="L169" s="26" t="s">
        <v>139</v>
      </c>
      <c r="M169" s="63" t="s">
        <v>1441</v>
      </c>
      <c r="N169" s="21" t="s">
        <v>863</v>
      </c>
      <c r="O169" s="21"/>
    </row>
    <row r="170" spans="1:15" ht="14" customHeight="1">
      <c r="A170" s="3" t="s">
        <v>1197</v>
      </c>
      <c r="B170" s="4"/>
      <c r="C170" s="53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4" customHeight="1">
      <c r="A171" s="21">
        <v>1</v>
      </c>
      <c r="B171" s="47" t="s">
        <v>1231</v>
      </c>
      <c r="C171" s="54">
        <v>2</v>
      </c>
      <c r="D171" s="16">
        <v>2112</v>
      </c>
      <c r="E171" s="15" t="s">
        <v>532</v>
      </c>
      <c r="F171" s="16" t="s">
        <v>533</v>
      </c>
      <c r="G171" s="16">
        <v>1751</v>
      </c>
      <c r="H171" s="17">
        <v>61.17</v>
      </c>
      <c r="I171" s="16">
        <v>1924</v>
      </c>
      <c r="J171" s="15" t="s">
        <v>534</v>
      </c>
      <c r="K171" s="18" t="s">
        <v>535</v>
      </c>
      <c r="L171" s="16">
        <v>0</v>
      </c>
      <c r="M171" s="63" t="s">
        <v>1442</v>
      </c>
      <c r="N171" s="15" t="s">
        <v>1250</v>
      </c>
      <c r="O171" s="21"/>
    </row>
    <row r="172" spans="1:15" ht="14" customHeight="1">
      <c r="A172" s="21">
        <v>2</v>
      </c>
      <c r="B172" s="15" t="s">
        <v>143</v>
      </c>
      <c r="C172" s="55">
        <v>2</v>
      </c>
      <c r="D172" s="16">
        <v>944</v>
      </c>
      <c r="E172" s="15" t="s">
        <v>532</v>
      </c>
      <c r="F172" s="16" t="s">
        <v>276</v>
      </c>
      <c r="G172" s="16">
        <v>917</v>
      </c>
      <c r="H172" s="17">
        <v>47.22</v>
      </c>
      <c r="I172" s="16">
        <v>789</v>
      </c>
      <c r="J172" s="15" t="s">
        <v>536</v>
      </c>
      <c r="K172" s="18" t="s">
        <v>537</v>
      </c>
      <c r="L172" s="34" t="s">
        <v>424</v>
      </c>
      <c r="M172" s="63" t="s">
        <v>1443</v>
      </c>
      <c r="N172" s="15" t="s">
        <v>864</v>
      </c>
      <c r="O172" s="21"/>
    </row>
    <row r="173" spans="1:15" ht="14" customHeight="1">
      <c r="A173" s="21">
        <v>3</v>
      </c>
      <c r="B173" s="47" t="s">
        <v>1232</v>
      </c>
      <c r="C173" s="55"/>
      <c r="D173" s="16">
        <v>2577</v>
      </c>
      <c r="E173" s="15" t="s">
        <v>345</v>
      </c>
      <c r="F173" s="16" t="s">
        <v>318</v>
      </c>
      <c r="G173" s="16">
        <v>2047</v>
      </c>
      <c r="H173" s="17">
        <v>70.98</v>
      </c>
      <c r="I173" s="16">
        <v>2861</v>
      </c>
      <c r="J173" s="15" t="s">
        <v>425</v>
      </c>
      <c r="K173" s="18" t="s">
        <v>426</v>
      </c>
      <c r="L173" s="16">
        <v>0</v>
      </c>
      <c r="M173" s="63" t="s">
        <v>1444</v>
      </c>
      <c r="N173" s="15"/>
      <c r="O173" s="21"/>
    </row>
    <row r="174" spans="1:15" ht="14" customHeight="1">
      <c r="A174" s="21">
        <v>4</v>
      </c>
      <c r="B174" s="15" t="s">
        <v>1233</v>
      </c>
      <c r="C174" s="55">
        <v>3</v>
      </c>
      <c r="D174" s="16">
        <v>2320</v>
      </c>
      <c r="E174" s="15" t="s">
        <v>345</v>
      </c>
      <c r="F174" s="16" t="s">
        <v>322</v>
      </c>
      <c r="G174" s="16">
        <v>705</v>
      </c>
      <c r="H174" s="17">
        <v>79.010000000000005</v>
      </c>
      <c r="I174" s="16">
        <v>1098</v>
      </c>
      <c r="J174" s="15" t="s">
        <v>427</v>
      </c>
      <c r="K174" s="18" t="s">
        <v>428</v>
      </c>
      <c r="L174" s="16">
        <v>0</v>
      </c>
      <c r="M174" s="63" t="s">
        <v>1445</v>
      </c>
      <c r="N174" s="15"/>
      <c r="O174" s="21"/>
    </row>
    <row r="175" spans="1:15" ht="14" customHeight="1">
      <c r="A175" s="21">
        <v>5</v>
      </c>
      <c r="B175" s="47" t="s">
        <v>1234</v>
      </c>
      <c r="C175" s="55"/>
      <c r="D175" s="16">
        <v>2277</v>
      </c>
      <c r="E175" s="15" t="s">
        <v>345</v>
      </c>
      <c r="F175" s="16" t="s">
        <v>429</v>
      </c>
      <c r="G175" s="16">
        <v>1267</v>
      </c>
      <c r="H175" s="17">
        <v>37.96</v>
      </c>
      <c r="I175" s="16">
        <v>854</v>
      </c>
      <c r="J175" s="15" t="s">
        <v>430</v>
      </c>
      <c r="K175" s="18" t="s">
        <v>431</v>
      </c>
      <c r="L175" s="16">
        <v>0</v>
      </c>
      <c r="M175" s="63" t="s">
        <v>1446</v>
      </c>
      <c r="N175" s="15"/>
      <c r="O175" s="21"/>
    </row>
    <row r="176" spans="1:15" ht="14" customHeight="1">
      <c r="A176" s="21">
        <v>6</v>
      </c>
      <c r="B176" s="47" t="s">
        <v>1235</v>
      </c>
      <c r="C176" s="55">
        <v>5</v>
      </c>
      <c r="D176" s="16">
        <v>2158</v>
      </c>
      <c r="E176" s="15" t="s">
        <v>345</v>
      </c>
      <c r="F176" s="16" t="s">
        <v>432</v>
      </c>
      <c r="G176" s="16">
        <v>1392</v>
      </c>
      <c r="H176" s="17">
        <v>28.88</v>
      </c>
      <c r="I176" s="16">
        <v>579</v>
      </c>
      <c r="J176" s="15" t="s">
        <v>433</v>
      </c>
      <c r="K176" s="18" t="s">
        <v>434</v>
      </c>
      <c r="L176" s="16">
        <v>0</v>
      </c>
      <c r="M176" s="63" t="s">
        <v>1447</v>
      </c>
      <c r="N176" s="15"/>
      <c r="O176" s="21"/>
    </row>
    <row r="177" spans="1:15" ht="14" customHeight="1">
      <c r="A177" s="21">
        <v>7</v>
      </c>
      <c r="B177" s="47" t="s">
        <v>435</v>
      </c>
      <c r="C177" s="55"/>
      <c r="D177" s="16">
        <v>929</v>
      </c>
      <c r="E177" s="15" t="s">
        <v>508</v>
      </c>
      <c r="F177" s="16" t="s">
        <v>509</v>
      </c>
      <c r="G177" s="16">
        <v>964</v>
      </c>
      <c r="H177" s="17">
        <v>23.44</v>
      </c>
      <c r="I177" s="16">
        <v>170</v>
      </c>
      <c r="J177" s="15" t="s">
        <v>510</v>
      </c>
      <c r="K177" s="18" t="s">
        <v>511</v>
      </c>
      <c r="L177" s="16">
        <v>0</v>
      </c>
      <c r="M177" s="63" t="s">
        <v>1448</v>
      </c>
      <c r="N177" s="15" t="s">
        <v>1251</v>
      </c>
      <c r="O177" s="21"/>
    </row>
    <row r="178" spans="1:15" ht="14" customHeight="1">
      <c r="A178" s="21">
        <v>8</v>
      </c>
      <c r="B178" s="47" t="s">
        <v>1236</v>
      </c>
      <c r="C178" s="55">
        <v>6</v>
      </c>
      <c r="D178" s="16">
        <v>3204</v>
      </c>
      <c r="E178" s="15" t="s">
        <v>345</v>
      </c>
      <c r="F178" s="16" t="s">
        <v>276</v>
      </c>
      <c r="G178" s="16">
        <v>2666</v>
      </c>
      <c r="H178" s="17">
        <v>30.5</v>
      </c>
      <c r="I178" s="16">
        <v>1024</v>
      </c>
      <c r="J178" s="15" t="s">
        <v>512</v>
      </c>
      <c r="K178" s="18" t="s">
        <v>513</v>
      </c>
      <c r="L178" s="16">
        <v>0</v>
      </c>
      <c r="M178" s="63" t="s">
        <v>1449</v>
      </c>
      <c r="N178" s="15" t="s">
        <v>1129</v>
      </c>
      <c r="O178" s="21"/>
    </row>
    <row r="179" spans="1:15" ht="14" customHeight="1">
      <c r="A179" s="21">
        <v>9</v>
      </c>
      <c r="B179" s="47" t="s">
        <v>1237</v>
      </c>
      <c r="C179" s="55" t="s">
        <v>1338</v>
      </c>
      <c r="D179" s="16">
        <v>2179</v>
      </c>
      <c r="E179" s="15" t="s">
        <v>345</v>
      </c>
      <c r="F179" s="16" t="s">
        <v>432</v>
      </c>
      <c r="G179" s="16">
        <v>2182</v>
      </c>
      <c r="H179" s="17">
        <v>94.78</v>
      </c>
      <c r="I179" s="16">
        <v>4274</v>
      </c>
      <c r="J179" s="15" t="s">
        <v>521</v>
      </c>
      <c r="K179" s="18" t="s">
        <v>522</v>
      </c>
      <c r="L179" s="16">
        <v>0</v>
      </c>
      <c r="M179" s="63" t="s">
        <v>1450</v>
      </c>
      <c r="N179" s="15" t="s">
        <v>1130</v>
      </c>
      <c r="O179" s="21"/>
    </row>
    <row r="180" spans="1:15" ht="14" customHeight="1">
      <c r="A180" s="21">
        <v>10</v>
      </c>
      <c r="B180" s="15" t="s">
        <v>523</v>
      </c>
      <c r="C180" s="55"/>
      <c r="D180" s="16">
        <v>158</v>
      </c>
      <c r="E180" s="15" t="s">
        <v>34</v>
      </c>
      <c r="F180" s="16" t="s">
        <v>276</v>
      </c>
      <c r="G180" s="16">
        <v>98</v>
      </c>
      <c r="H180" s="17">
        <v>45.92</v>
      </c>
      <c r="I180" s="16">
        <v>92.4</v>
      </c>
      <c r="J180" s="15" t="s">
        <v>524</v>
      </c>
      <c r="K180" s="18" t="s">
        <v>525</v>
      </c>
      <c r="L180" s="34" t="s">
        <v>526</v>
      </c>
      <c r="M180" s="63" t="s">
        <v>1451</v>
      </c>
      <c r="N180" s="15" t="s">
        <v>865</v>
      </c>
      <c r="O180" s="21"/>
    </row>
    <row r="181" spans="1:15" ht="14" customHeight="1">
      <c r="A181" s="21">
        <v>11</v>
      </c>
      <c r="B181" s="47" t="s">
        <v>1264</v>
      </c>
      <c r="C181" s="55">
        <v>8</v>
      </c>
      <c r="D181" s="16">
        <v>3061</v>
      </c>
      <c r="E181" s="15" t="s">
        <v>345</v>
      </c>
      <c r="F181" s="16" t="s">
        <v>527</v>
      </c>
      <c r="G181" s="16">
        <v>2515</v>
      </c>
      <c r="H181" s="17">
        <v>31.45</v>
      </c>
      <c r="I181" s="16">
        <v>1041</v>
      </c>
      <c r="J181" s="15" t="s">
        <v>528</v>
      </c>
      <c r="K181" s="18" t="s">
        <v>529</v>
      </c>
      <c r="L181" s="16">
        <v>0</v>
      </c>
      <c r="M181" s="63" t="s">
        <v>1452</v>
      </c>
      <c r="N181" s="15" t="s">
        <v>1131</v>
      </c>
      <c r="O181" s="21"/>
    </row>
    <row r="182" spans="1:15" ht="14" customHeight="1">
      <c r="A182" s="21">
        <v>12</v>
      </c>
      <c r="B182" s="15" t="s">
        <v>1265</v>
      </c>
      <c r="C182" s="55">
        <v>9</v>
      </c>
      <c r="D182" s="16">
        <v>2461</v>
      </c>
      <c r="E182" s="15" t="s">
        <v>345</v>
      </c>
      <c r="F182" s="16" t="s">
        <v>530</v>
      </c>
      <c r="G182" s="16">
        <v>1556</v>
      </c>
      <c r="H182" s="17">
        <v>68.64</v>
      </c>
      <c r="I182" s="16">
        <v>2101</v>
      </c>
      <c r="J182" s="15" t="s">
        <v>598</v>
      </c>
      <c r="K182" s="18" t="s">
        <v>599</v>
      </c>
      <c r="L182" s="16">
        <v>0</v>
      </c>
      <c r="M182" s="63" t="s">
        <v>1453</v>
      </c>
      <c r="N182" s="15"/>
      <c r="O182" s="21"/>
    </row>
    <row r="183" spans="1:15" ht="14" customHeight="1">
      <c r="A183" s="21">
        <v>13</v>
      </c>
      <c r="B183" s="47" t="s">
        <v>1266</v>
      </c>
      <c r="C183" s="55">
        <v>11</v>
      </c>
      <c r="D183" s="16">
        <v>2502</v>
      </c>
      <c r="E183" s="15" t="s">
        <v>294</v>
      </c>
      <c r="F183" s="16" t="s">
        <v>600</v>
      </c>
      <c r="G183" s="16">
        <v>1483</v>
      </c>
      <c r="H183" s="17">
        <v>77.88</v>
      </c>
      <c r="I183" s="16">
        <v>2335</v>
      </c>
      <c r="J183" s="15" t="s">
        <v>601</v>
      </c>
      <c r="K183" s="18" t="s">
        <v>602</v>
      </c>
      <c r="L183" s="16">
        <v>0</v>
      </c>
      <c r="M183" s="63" t="s">
        <v>1454</v>
      </c>
      <c r="N183" s="15"/>
      <c r="O183" s="21"/>
    </row>
    <row r="184" spans="1:15" ht="14" customHeight="1">
      <c r="A184" s="21">
        <v>14</v>
      </c>
      <c r="B184" s="47" t="s">
        <v>1267</v>
      </c>
      <c r="C184" s="55">
        <v>16</v>
      </c>
      <c r="D184" s="16">
        <v>2484</v>
      </c>
      <c r="E184" s="15" t="s">
        <v>345</v>
      </c>
      <c r="F184" s="16" t="s">
        <v>603</v>
      </c>
      <c r="G184" s="16">
        <v>2548</v>
      </c>
      <c r="H184" s="17">
        <v>82.03</v>
      </c>
      <c r="I184" s="16">
        <v>4227</v>
      </c>
      <c r="J184" s="15" t="s">
        <v>495</v>
      </c>
      <c r="K184" s="18" t="s">
        <v>496</v>
      </c>
      <c r="L184" s="16">
        <v>0</v>
      </c>
      <c r="M184" s="63" t="s">
        <v>1455</v>
      </c>
      <c r="N184" s="15" t="s">
        <v>1132</v>
      </c>
      <c r="O184" s="21"/>
    </row>
    <row r="185" spans="1:15" ht="14" customHeight="1">
      <c r="A185" s="21">
        <v>15</v>
      </c>
      <c r="B185" s="15" t="s">
        <v>1268</v>
      </c>
      <c r="C185" s="55">
        <v>17</v>
      </c>
      <c r="D185" s="16">
        <v>2618</v>
      </c>
      <c r="E185" s="15" t="s">
        <v>345</v>
      </c>
      <c r="F185" s="16" t="s">
        <v>276</v>
      </c>
      <c r="G185" s="16">
        <v>2648</v>
      </c>
      <c r="H185" s="17">
        <v>31.31</v>
      </c>
      <c r="I185" s="16">
        <v>1012</v>
      </c>
      <c r="J185" s="15" t="s">
        <v>497</v>
      </c>
      <c r="K185" s="18" t="s">
        <v>498</v>
      </c>
      <c r="L185" s="16">
        <v>0</v>
      </c>
      <c r="M185" s="63" t="s">
        <v>1456</v>
      </c>
      <c r="N185" s="15"/>
      <c r="O185" s="21"/>
    </row>
    <row r="186" spans="1:15" ht="14" customHeight="1">
      <c r="A186" s="21">
        <v>16</v>
      </c>
      <c r="B186" s="47" t="s">
        <v>1269</v>
      </c>
      <c r="C186" s="55">
        <v>18</v>
      </c>
      <c r="D186" s="16">
        <v>2117</v>
      </c>
      <c r="E186" s="15" t="s">
        <v>345</v>
      </c>
      <c r="F186" s="16" t="s">
        <v>509</v>
      </c>
      <c r="G186" s="16">
        <v>1717</v>
      </c>
      <c r="H186" s="17">
        <v>65.349999999999994</v>
      </c>
      <c r="I186" s="16">
        <v>2277</v>
      </c>
      <c r="J186" s="15" t="s">
        <v>499</v>
      </c>
      <c r="K186" s="18" t="s">
        <v>500</v>
      </c>
      <c r="L186" s="16">
        <v>0</v>
      </c>
      <c r="M186" s="63" t="s">
        <v>1457</v>
      </c>
      <c r="N186" s="15" t="s">
        <v>1133</v>
      </c>
      <c r="O186" s="21"/>
    </row>
    <row r="187" spans="1:15" ht="14" customHeight="1">
      <c r="A187" s="21">
        <v>17</v>
      </c>
      <c r="B187" s="47" t="s">
        <v>1270</v>
      </c>
      <c r="C187" s="55">
        <v>18</v>
      </c>
      <c r="D187" s="16">
        <v>1778</v>
      </c>
      <c r="E187" s="15" t="s">
        <v>345</v>
      </c>
      <c r="F187" s="16" t="s">
        <v>432</v>
      </c>
      <c r="G187" s="16">
        <v>1785</v>
      </c>
      <c r="H187" s="17">
        <v>38.1</v>
      </c>
      <c r="I187" s="16">
        <v>1217</v>
      </c>
      <c r="J187" s="15" t="s">
        <v>501</v>
      </c>
      <c r="K187" s="18" t="s">
        <v>502</v>
      </c>
      <c r="L187" s="16">
        <v>0</v>
      </c>
      <c r="M187" s="63" t="s">
        <v>1458</v>
      </c>
      <c r="N187" s="15" t="s">
        <v>1134</v>
      </c>
      <c r="O187" s="21"/>
    </row>
    <row r="188" spans="1:15" ht="14" customHeight="1">
      <c r="A188" s="21">
        <v>18</v>
      </c>
      <c r="B188" s="15" t="s">
        <v>1271</v>
      </c>
      <c r="C188" s="55"/>
      <c r="D188" s="16">
        <v>297</v>
      </c>
      <c r="E188" s="15" t="s">
        <v>345</v>
      </c>
      <c r="F188" s="16" t="s">
        <v>33</v>
      </c>
      <c r="G188" s="16">
        <v>283</v>
      </c>
      <c r="H188" s="17">
        <v>55.12</v>
      </c>
      <c r="I188" s="16">
        <v>323</v>
      </c>
      <c r="J188" s="15" t="s">
        <v>218</v>
      </c>
      <c r="K188" s="18" t="s">
        <v>503</v>
      </c>
      <c r="L188" s="34" t="s">
        <v>504</v>
      </c>
      <c r="M188" s="63" t="s">
        <v>1459</v>
      </c>
      <c r="N188" s="15" t="s">
        <v>814</v>
      </c>
      <c r="O188" s="21"/>
    </row>
    <row r="189" spans="1:15" ht="14" customHeight="1">
      <c r="A189" s="21">
        <v>19</v>
      </c>
      <c r="B189" s="47" t="s">
        <v>1272</v>
      </c>
      <c r="C189" s="55">
        <v>20</v>
      </c>
      <c r="D189" s="16">
        <v>2461</v>
      </c>
      <c r="E189" s="15" t="s">
        <v>294</v>
      </c>
      <c r="F189" s="16" t="s">
        <v>276</v>
      </c>
      <c r="G189" s="16">
        <v>2530</v>
      </c>
      <c r="H189" s="17">
        <v>40.200000000000003</v>
      </c>
      <c r="I189" s="16">
        <v>1711</v>
      </c>
      <c r="J189" s="15" t="s">
        <v>505</v>
      </c>
      <c r="K189" s="18" t="s">
        <v>506</v>
      </c>
      <c r="L189" s="16">
        <v>0</v>
      </c>
      <c r="M189" s="63" t="s">
        <v>1345</v>
      </c>
      <c r="N189" s="15"/>
      <c r="O189" s="21"/>
    </row>
    <row r="190" spans="1:15" ht="14" customHeight="1">
      <c r="A190" s="21">
        <v>20</v>
      </c>
      <c r="B190" s="47" t="s">
        <v>147</v>
      </c>
      <c r="C190" s="55">
        <v>21</v>
      </c>
      <c r="D190" s="16">
        <v>2569</v>
      </c>
      <c r="E190" s="15" t="s">
        <v>345</v>
      </c>
      <c r="F190" s="16" t="s">
        <v>429</v>
      </c>
      <c r="G190" s="16">
        <v>1974</v>
      </c>
      <c r="H190" s="17">
        <v>40.479999999999997</v>
      </c>
      <c r="I190" s="16">
        <v>1389</v>
      </c>
      <c r="J190" s="15" t="s">
        <v>507</v>
      </c>
      <c r="K190" s="18" t="s">
        <v>483</v>
      </c>
      <c r="L190" s="16">
        <v>0</v>
      </c>
      <c r="M190" s="63" t="s">
        <v>1346</v>
      </c>
      <c r="N190" s="15" t="s">
        <v>1135</v>
      </c>
      <c r="O190" s="21"/>
    </row>
    <row r="191" spans="1:15" ht="14" customHeight="1">
      <c r="A191" s="21">
        <v>21</v>
      </c>
      <c r="B191" s="47" t="s">
        <v>270</v>
      </c>
      <c r="C191" s="55">
        <v>21</v>
      </c>
      <c r="D191" s="16">
        <v>2634</v>
      </c>
      <c r="E191" s="15" t="s">
        <v>345</v>
      </c>
      <c r="F191" s="16" t="s">
        <v>484</v>
      </c>
      <c r="G191" s="16">
        <v>1636</v>
      </c>
      <c r="H191" s="17">
        <v>42.18</v>
      </c>
      <c r="I191" s="16">
        <v>1280</v>
      </c>
      <c r="J191" s="15" t="s">
        <v>485</v>
      </c>
      <c r="K191" s="18" t="s">
        <v>486</v>
      </c>
      <c r="L191" s="16">
        <v>0</v>
      </c>
      <c r="M191" s="63" t="s">
        <v>1347</v>
      </c>
      <c r="N191" s="15" t="s">
        <v>1136</v>
      </c>
      <c r="O191" s="21"/>
    </row>
    <row r="192" spans="1:15" ht="14" customHeight="1">
      <c r="A192" s="21">
        <v>22</v>
      </c>
      <c r="B192" s="47" t="s">
        <v>45</v>
      </c>
      <c r="C192" s="55">
        <v>25</v>
      </c>
      <c r="D192" s="16">
        <v>2549</v>
      </c>
      <c r="E192" s="15" t="s">
        <v>345</v>
      </c>
      <c r="F192" s="16" t="s">
        <v>98</v>
      </c>
      <c r="G192" s="16">
        <v>1966</v>
      </c>
      <c r="H192" s="17">
        <v>90.08</v>
      </c>
      <c r="I192" s="16">
        <v>3669</v>
      </c>
      <c r="J192" s="15" t="s">
        <v>487</v>
      </c>
      <c r="K192" s="18" t="s">
        <v>488</v>
      </c>
      <c r="L192" s="16">
        <v>0</v>
      </c>
      <c r="M192" s="63" t="s">
        <v>1348</v>
      </c>
      <c r="N192" s="15" t="s">
        <v>1086</v>
      </c>
      <c r="O192" s="21"/>
    </row>
    <row r="193" spans="1:15" ht="14" customHeight="1">
      <c r="A193" s="21">
        <v>23</v>
      </c>
      <c r="B193" s="15" t="s">
        <v>708</v>
      </c>
      <c r="C193" s="55">
        <v>27</v>
      </c>
      <c r="D193" s="16">
        <v>379</v>
      </c>
      <c r="E193" s="15" t="s">
        <v>709</v>
      </c>
      <c r="F193" s="16" t="s">
        <v>178</v>
      </c>
      <c r="G193" s="16">
        <v>365</v>
      </c>
      <c r="H193" s="17">
        <v>41.1</v>
      </c>
      <c r="I193" s="16">
        <v>270</v>
      </c>
      <c r="J193" s="15" t="s">
        <v>710</v>
      </c>
      <c r="K193" s="18" t="s">
        <v>711</v>
      </c>
      <c r="L193" s="34" t="s">
        <v>712</v>
      </c>
      <c r="M193" s="63" t="s">
        <v>1263</v>
      </c>
      <c r="N193" s="15" t="s">
        <v>815</v>
      </c>
      <c r="O193" s="21"/>
    </row>
    <row r="194" spans="1:15" ht="14" customHeight="1">
      <c r="A194" s="21">
        <v>24</v>
      </c>
      <c r="B194" s="47" t="s">
        <v>597</v>
      </c>
      <c r="C194" s="55">
        <v>27</v>
      </c>
      <c r="D194" s="16">
        <v>2407</v>
      </c>
      <c r="E194" s="15" t="s">
        <v>345</v>
      </c>
      <c r="F194" s="16" t="s">
        <v>33</v>
      </c>
      <c r="G194" s="16">
        <v>1333</v>
      </c>
      <c r="H194" s="17">
        <v>35.56</v>
      </c>
      <c r="I194" s="16">
        <v>753</v>
      </c>
      <c r="J194" s="15" t="s">
        <v>579</v>
      </c>
      <c r="K194" s="18" t="s">
        <v>580</v>
      </c>
      <c r="L194" s="16">
        <v>0</v>
      </c>
      <c r="M194" s="63" t="s">
        <v>1363</v>
      </c>
      <c r="N194" s="15" t="s">
        <v>1087</v>
      </c>
      <c r="O194" s="21"/>
    </row>
    <row r="195" spans="1:15" ht="14" customHeight="1">
      <c r="A195" s="21">
        <v>25</v>
      </c>
      <c r="B195" s="47" t="s">
        <v>35</v>
      </c>
      <c r="C195" s="55">
        <v>28</v>
      </c>
      <c r="D195" s="16">
        <v>2372</v>
      </c>
      <c r="E195" s="15" t="s">
        <v>294</v>
      </c>
      <c r="F195" s="16" t="s">
        <v>33</v>
      </c>
      <c r="G195" s="16">
        <v>2404</v>
      </c>
      <c r="H195" s="17">
        <v>50.12</v>
      </c>
      <c r="I195" s="16">
        <v>2270</v>
      </c>
      <c r="J195" s="15" t="s">
        <v>581</v>
      </c>
      <c r="K195" s="18" t="s">
        <v>582</v>
      </c>
      <c r="L195" s="16">
        <v>0</v>
      </c>
      <c r="M195" s="63" t="s">
        <v>1364</v>
      </c>
      <c r="N195" s="15" t="s">
        <v>1088</v>
      </c>
      <c r="O195" s="21"/>
    </row>
    <row r="196" spans="1:15" ht="14" customHeight="1">
      <c r="A196" s="21">
        <v>26</v>
      </c>
      <c r="B196" s="15" t="s">
        <v>583</v>
      </c>
      <c r="C196" s="55"/>
      <c r="D196" s="16">
        <v>720</v>
      </c>
      <c r="E196" s="15" t="s">
        <v>345</v>
      </c>
      <c r="F196" s="16" t="s">
        <v>33</v>
      </c>
      <c r="G196" s="16">
        <v>746</v>
      </c>
      <c r="H196" s="17">
        <v>58.58</v>
      </c>
      <c r="I196" s="16">
        <v>829</v>
      </c>
      <c r="J196" s="15" t="s">
        <v>584</v>
      </c>
      <c r="K196" s="18" t="s">
        <v>582</v>
      </c>
      <c r="L196" s="16">
        <v>0</v>
      </c>
      <c r="M196" s="63" t="s">
        <v>1365</v>
      </c>
      <c r="N196" s="15" t="s">
        <v>1089</v>
      </c>
      <c r="O196" s="21"/>
    </row>
    <row r="197" spans="1:15" ht="14" customHeight="1">
      <c r="A197" s="21">
        <v>27</v>
      </c>
      <c r="B197" s="47" t="s">
        <v>390</v>
      </c>
      <c r="C197" s="55">
        <v>30</v>
      </c>
      <c r="D197" s="16">
        <v>2531</v>
      </c>
      <c r="E197" s="15" t="s">
        <v>294</v>
      </c>
      <c r="F197" s="16" t="s">
        <v>276</v>
      </c>
      <c r="G197" s="16">
        <v>2536</v>
      </c>
      <c r="H197" s="17">
        <v>39.67</v>
      </c>
      <c r="I197" s="16">
        <v>1749</v>
      </c>
      <c r="J197" s="15" t="s">
        <v>585</v>
      </c>
      <c r="K197" s="18" t="s">
        <v>586</v>
      </c>
      <c r="L197" s="16">
        <v>0</v>
      </c>
      <c r="M197" s="63" t="s">
        <v>1366</v>
      </c>
      <c r="N197" s="15"/>
      <c r="O197" s="21"/>
    </row>
    <row r="198" spans="1:15" ht="14" customHeight="1">
      <c r="A198" s="21">
        <v>28</v>
      </c>
      <c r="B198" s="47" t="s">
        <v>587</v>
      </c>
      <c r="C198" s="55">
        <v>32</v>
      </c>
      <c r="D198" s="16">
        <v>2665</v>
      </c>
      <c r="E198" s="15" t="s">
        <v>340</v>
      </c>
      <c r="F198" s="16" t="s">
        <v>276</v>
      </c>
      <c r="G198" s="16">
        <v>2715</v>
      </c>
      <c r="H198" s="17">
        <v>32.450000000000003</v>
      </c>
      <c r="I198" s="16">
        <v>1107</v>
      </c>
      <c r="J198" s="15" t="s">
        <v>588</v>
      </c>
      <c r="K198" s="18" t="s">
        <v>589</v>
      </c>
      <c r="L198" s="16">
        <v>0</v>
      </c>
      <c r="M198" s="63" t="s">
        <v>1367</v>
      </c>
      <c r="N198" s="15" t="s">
        <v>1090</v>
      </c>
      <c r="O198" s="21"/>
    </row>
    <row r="199" spans="1:15" ht="14" customHeight="1">
      <c r="A199" s="21">
        <v>29</v>
      </c>
      <c r="B199" s="47" t="s">
        <v>121</v>
      </c>
      <c r="C199" s="55">
        <v>33</v>
      </c>
      <c r="D199" s="16">
        <v>2511</v>
      </c>
      <c r="E199" s="15" t="s">
        <v>340</v>
      </c>
      <c r="F199" s="16" t="s">
        <v>119</v>
      </c>
      <c r="G199" s="16">
        <v>2468</v>
      </c>
      <c r="H199" s="17">
        <v>62.44</v>
      </c>
      <c r="I199" s="16">
        <v>3130</v>
      </c>
      <c r="J199" s="15" t="s">
        <v>1144</v>
      </c>
      <c r="K199" s="18" t="s">
        <v>590</v>
      </c>
      <c r="L199" s="16">
        <v>0</v>
      </c>
      <c r="M199" s="63" t="s">
        <v>1368</v>
      </c>
      <c r="N199" s="15" t="s">
        <v>1288</v>
      </c>
      <c r="O199" s="21"/>
    </row>
    <row r="200" spans="1:15" ht="14" customHeight="1">
      <c r="A200" s="21">
        <v>30</v>
      </c>
      <c r="B200" s="47" t="s">
        <v>151</v>
      </c>
      <c r="C200" s="55">
        <v>35</v>
      </c>
      <c r="D200" s="16">
        <v>2379</v>
      </c>
      <c r="E200" s="15" t="s">
        <v>340</v>
      </c>
      <c r="F200" s="16" t="s">
        <v>591</v>
      </c>
      <c r="G200" s="16">
        <v>1990</v>
      </c>
      <c r="H200" s="17">
        <v>40.1</v>
      </c>
      <c r="I200" s="16">
        <v>1281</v>
      </c>
      <c r="J200" s="15" t="s">
        <v>592</v>
      </c>
      <c r="K200" s="18" t="s">
        <v>593</v>
      </c>
      <c r="L200" s="16">
        <v>0</v>
      </c>
      <c r="M200" s="63" t="s">
        <v>1369</v>
      </c>
      <c r="N200" s="15" t="s">
        <v>1289</v>
      </c>
      <c r="O200" s="21"/>
    </row>
    <row r="201" spans="1:15" ht="14" customHeight="1">
      <c r="A201" s="21">
        <v>31</v>
      </c>
      <c r="B201" s="47" t="s">
        <v>93</v>
      </c>
      <c r="C201" s="55">
        <v>35</v>
      </c>
      <c r="D201" s="16">
        <v>2242</v>
      </c>
      <c r="E201" s="15" t="s">
        <v>340</v>
      </c>
      <c r="F201" s="16" t="s">
        <v>594</v>
      </c>
      <c r="G201" s="16">
        <v>1901</v>
      </c>
      <c r="H201" s="17">
        <v>42.45</v>
      </c>
      <c r="I201" s="16">
        <v>1476</v>
      </c>
      <c r="J201" s="15" t="s">
        <v>595</v>
      </c>
      <c r="K201" s="18" t="s">
        <v>596</v>
      </c>
      <c r="L201" s="16">
        <v>0</v>
      </c>
      <c r="M201" s="63" t="s">
        <v>1370</v>
      </c>
      <c r="N201" s="15" t="s">
        <v>1290</v>
      </c>
      <c r="O201" s="21"/>
    </row>
    <row r="202" spans="1:15" ht="14" customHeight="1">
      <c r="A202" s="21">
        <v>32</v>
      </c>
      <c r="B202" s="47" t="s">
        <v>328</v>
      </c>
      <c r="C202" s="55">
        <v>36</v>
      </c>
      <c r="D202" s="16">
        <v>2670</v>
      </c>
      <c r="E202" s="15" t="s">
        <v>340</v>
      </c>
      <c r="F202" s="16" t="s">
        <v>119</v>
      </c>
      <c r="G202" s="16">
        <v>1705</v>
      </c>
      <c r="H202" s="17">
        <v>37.42</v>
      </c>
      <c r="I202" s="16">
        <v>1013</v>
      </c>
      <c r="J202" s="15" t="s">
        <v>566</v>
      </c>
      <c r="K202" s="18" t="s">
        <v>567</v>
      </c>
      <c r="L202" s="16">
        <v>0</v>
      </c>
      <c r="M202" s="63" t="s">
        <v>1371</v>
      </c>
      <c r="N202" s="15" t="s">
        <v>1291</v>
      </c>
      <c r="O202" s="21"/>
    </row>
    <row r="203" spans="1:15" ht="14" customHeight="1">
      <c r="A203" s="21">
        <v>33</v>
      </c>
      <c r="B203" s="47" t="s">
        <v>568</v>
      </c>
      <c r="C203" s="55">
        <v>37</v>
      </c>
      <c r="D203" s="16">
        <v>2583</v>
      </c>
      <c r="E203" s="15" t="s">
        <v>294</v>
      </c>
      <c r="F203" s="16" t="s">
        <v>569</v>
      </c>
      <c r="G203" s="16">
        <v>1266</v>
      </c>
      <c r="H203" s="17">
        <v>48.74</v>
      </c>
      <c r="I203" s="16">
        <v>1194</v>
      </c>
      <c r="J203" s="15" t="s">
        <v>570</v>
      </c>
      <c r="K203" s="18" t="s">
        <v>571</v>
      </c>
      <c r="L203" s="16">
        <v>0</v>
      </c>
      <c r="M203" s="63" t="s">
        <v>1372</v>
      </c>
      <c r="N203" s="15" t="s">
        <v>1292</v>
      </c>
      <c r="O203" s="21"/>
    </row>
    <row r="204" spans="1:15" ht="14" customHeight="1">
      <c r="A204" s="21">
        <v>34</v>
      </c>
      <c r="B204" s="47" t="s">
        <v>283</v>
      </c>
      <c r="C204" s="55">
        <v>38</v>
      </c>
      <c r="D204" s="16">
        <v>2087</v>
      </c>
      <c r="E204" s="15" t="s">
        <v>340</v>
      </c>
      <c r="F204" s="16" t="s">
        <v>594</v>
      </c>
      <c r="G204" s="16">
        <v>1779</v>
      </c>
      <c r="H204" s="17">
        <v>39.4</v>
      </c>
      <c r="I204" s="16">
        <v>1195</v>
      </c>
      <c r="J204" s="15" t="s">
        <v>499</v>
      </c>
      <c r="K204" s="18" t="s">
        <v>572</v>
      </c>
      <c r="L204" s="16">
        <v>0</v>
      </c>
      <c r="M204" s="63" t="s">
        <v>1373</v>
      </c>
      <c r="N204" s="15" t="s">
        <v>1152</v>
      </c>
      <c r="O204" s="21"/>
    </row>
    <row r="205" spans="1:15" ht="14" customHeight="1">
      <c r="A205" s="21">
        <v>35</v>
      </c>
      <c r="B205" s="47" t="s">
        <v>420</v>
      </c>
      <c r="C205" s="55">
        <v>42</v>
      </c>
      <c r="D205" s="16">
        <v>2395</v>
      </c>
      <c r="E205" s="15" t="s">
        <v>294</v>
      </c>
      <c r="F205" s="16" t="s">
        <v>591</v>
      </c>
      <c r="G205" s="16">
        <v>2002</v>
      </c>
      <c r="H205" s="17">
        <v>46.05</v>
      </c>
      <c r="I205" s="16">
        <v>1617</v>
      </c>
      <c r="J205" s="15" t="s">
        <v>467</v>
      </c>
      <c r="K205" s="18" t="s">
        <v>468</v>
      </c>
      <c r="L205" s="16">
        <v>0</v>
      </c>
      <c r="M205" s="63" t="s">
        <v>1374</v>
      </c>
      <c r="N205" s="15" t="s">
        <v>880</v>
      </c>
      <c r="O205" s="21"/>
    </row>
    <row r="206" spans="1:15" ht="14" customHeight="1">
      <c r="A206" s="21">
        <v>36</v>
      </c>
      <c r="B206" s="47" t="s">
        <v>469</v>
      </c>
      <c r="C206" s="55">
        <v>40</v>
      </c>
      <c r="D206" s="16">
        <v>2356</v>
      </c>
      <c r="E206" s="15" t="s">
        <v>340</v>
      </c>
      <c r="F206" s="16" t="s">
        <v>484</v>
      </c>
      <c r="G206" s="16">
        <v>1779</v>
      </c>
      <c r="H206" s="17">
        <v>41.48</v>
      </c>
      <c r="I206" s="16">
        <v>1262</v>
      </c>
      <c r="J206" s="15" t="s">
        <v>575</v>
      </c>
      <c r="K206" s="18" t="s">
        <v>576</v>
      </c>
      <c r="L206" s="16">
        <v>0</v>
      </c>
      <c r="M206" s="63" t="s">
        <v>1375</v>
      </c>
      <c r="N206" s="15" t="s">
        <v>1153</v>
      </c>
      <c r="O206" s="21"/>
    </row>
    <row r="207" spans="1:15" ht="14" customHeight="1">
      <c r="A207" s="21">
        <v>37</v>
      </c>
      <c r="B207" s="47" t="s">
        <v>273</v>
      </c>
      <c r="C207" s="55">
        <v>41</v>
      </c>
      <c r="D207" s="16">
        <v>2668</v>
      </c>
      <c r="E207" s="15" t="s">
        <v>294</v>
      </c>
      <c r="F207" s="16" t="s">
        <v>569</v>
      </c>
      <c r="G207" s="16">
        <v>1282</v>
      </c>
      <c r="H207" s="17">
        <v>52.11</v>
      </c>
      <c r="I207" s="16">
        <v>1261</v>
      </c>
      <c r="J207" s="15" t="s">
        <v>588</v>
      </c>
      <c r="K207" s="18" t="s">
        <v>571</v>
      </c>
      <c r="L207" s="16">
        <v>0</v>
      </c>
      <c r="M207" s="63" t="s">
        <v>1376</v>
      </c>
      <c r="N207" s="15" t="s">
        <v>1154</v>
      </c>
      <c r="O207" s="21"/>
    </row>
    <row r="208" spans="1:15" ht="14" customHeight="1">
      <c r="A208" s="21">
        <v>38</v>
      </c>
      <c r="B208" s="47" t="s">
        <v>577</v>
      </c>
      <c r="C208" s="55"/>
      <c r="D208" s="16">
        <v>2336</v>
      </c>
      <c r="E208" s="15" t="s">
        <v>294</v>
      </c>
      <c r="F208" s="16" t="s">
        <v>578</v>
      </c>
      <c r="G208" s="16">
        <v>1589</v>
      </c>
      <c r="H208" s="17">
        <v>37.51</v>
      </c>
      <c r="I208" s="16">
        <v>962</v>
      </c>
      <c r="J208" s="15" t="s">
        <v>561</v>
      </c>
      <c r="K208" s="18" t="s">
        <v>535</v>
      </c>
      <c r="L208" s="16">
        <v>0</v>
      </c>
      <c r="M208" s="63" t="s">
        <v>1377</v>
      </c>
      <c r="N208" s="15" t="s">
        <v>1155</v>
      </c>
      <c r="O208" s="21"/>
    </row>
    <row r="209" spans="1:27" ht="14" customHeight="1">
      <c r="A209" s="21">
        <v>39</v>
      </c>
      <c r="B209" s="47" t="s">
        <v>562</v>
      </c>
      <c r="C209" s="61"/>
      <c r="D209" s="16">
        <v>2296</v>
      </c>
      <c r="E209" s="15" t="s">
        <v>340</v>
      </c>
      <c r="F209" s="16" t="s">
        <v>432</v>
      </c>
      <c r="G209" s="16">
        <v>1934</v>
      </c>
      <c r="H209" s="17">
        <v>38</v>
      </c>
      <c r="I209" s="16">
        <v>1272</v>
      </c>
      <c r="J209" s="15" t="s">
        <v>563</v>
      </c>
      <c r="K209" s="18" t="s">
        <v>564</v>
      </c>
      <c r="L209" s="16">
        <v>0</v>
      </c>
      <c r="M209" s="63" t="s">
        <v>1402</v>
      </c>
      <c r="N209" s="15" t="s">
        <v>1156</v>
      </c>
      <c r="O209" s="21"/>
    </row>
    <row r="210" spans="1:27" ht="14" customHeight="1">
      <c r="A210" s="3" t="s">
        <v>1198</v>
      </c>
      <c r="B210" s="4"/>
      <c r="C210" s="5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4" customHeight="1">
      <c r="A211" s="21">
        <v>1</v>
      </c>
      <c r="B211" s="15" t="s">
        <v>1273</v>
      </c>
      <c r="C211" s="54"/>
      <c r="D211" s="16">
        <v>1280</v>
      </c>
      <c r="E211" s="15" t="s">
        <v>347</v>
      </c>
      <c r="F211" s="16" t="s">
        <v>471</v>
      </c>
      <c r="G211" s="16">
        <v>1280</v>
      </c>
      <c r="H211" s="17">
        <v>93.83</v>
      </c>
      <c r="I211" s="16">
        <v>2481</v>
      </c>
      <c r="J211" s="16" t="s">
        <v>238</v>
      </c>
      <c r="K211" s="18" t="s">
        <v>239</v>
      </c>
      <c r="L211" s="16">
        <v>0</v>
      </c>
      <c r="M211" s="63" t="s">
        <v>1403</v>
      </c>
      <c r="N211" s="15" t="s">
        <v>1117</v>
      </c>
      <c r="O211" s="1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spans="1:27" ht="14" customHeight="1">
      <c r="A212" s="21">
        <v>2</v>
      </c>
      <c r="B212" s="15" t="s">
        <v>1274</v>
      </c>
      <c r="C212" s="55">
        <v>2</v>
      </c>
      <c r="D212" s="16">
        <v>3220</v>
      </c>
      <c r="E212" s="15" t="s">
        <v>565</v>
      </c>
      <c r="F212" s="16" t="s">
        <v>473</v>
      </c>
      <c r="G212" s="16">
        <v>3244</v>
      </c>
      <c r="H212" s="17">
        <v>52.19</v>
      </c>
      <c r="I212" s="16">
        <v>3257</v>
      </c>
      <c r="J212" s="16" t="s">
        <v>349</v>
      </c>
      <c r="K212" s="18" t="s">
        <v>350</v>
      </c>
      <c r="L212" s="16">
        <v>0</v>
      </c>
      <c r="M212" s="63" t="s">
        <v>1404</v>
      </c>
      <c r="N212" s="15" t="s">
        <v>878</v>
      </c>
      <c r="O212" s="15"/>
    </row>
    <row r="213" spans="1:27" ht="14" customHeight="1">
      <c r="A213" s="21">
        <v>3</v>
      </c>
      <c r="B213" s="15" t="s">
        <v>1275</v>
      </c>
      <c r="C213" s="55"/>
      <c r="D213" s="16">
        <v>2669</v>
      </c>
      <c r="E213" s="15" t="s">
        <v>236</v>
      </c>
      <c r="F213" s="16" t="s">
        <v>553</v>
      </c>
      <c r="G213" s="16">
        <v>825</v>
      </c>
      <c r="H213" s="17">
        <v>72.239999999999995</v>
      </c>
      <c r="I213" s="16">
        <v>1171</v>
      </c>
      <c r="J213" s="16" t="s">
        <v>554</v>
      </c>
      <c r="K213" s="18" t="s">
        <v>555</v>
      </c>
      <c r="L213" s="16">
        <v>0</v>
      </c>
      <c r="M213" s="63" t="s">
        <v>1405</v>
      </c>
      <c r="N213" s="15" t="s">
        <v>556</v>
      </c>
      <c r="O213" s="15"/>
    </row>
    <row r="214" spans="1:27" ht="14" customHeight="1">
      <c r="A214" s="21">
        <v>4</v>
      </c>
      <c r="B214" s="15" t="s">
        <v>1276</v>
      </c>
      <c r="C214" s="55">
        <v>15</v>
      </c>
      <c r="D214" s="16">
        <v>1943</v>
      </c>
      <c r="E214" s="15" t="s">
        <v>236</v>
      </c>
      <c r="F214" s="16" t="s">
        <v>557</v>
      </c>
      <c r="G214" s="16">
        <v>1504</v>
      </c>
      <c r="H214" s="17">
        <v>92.49</v>
      </c>
      <c r="I214" s="16">
        <v>2838</v>
      </c>
      <c r="J214" s="16" t="s">
        <v>234</v>
      </c>
      <c r="K214" s="18" t="s">
        <v>558</v>
      </c>
      <c r="L214" s="16">
        <v>0</v>
      </c>
      <c r="M214" s="63" t="s">
        <v>1406</v>
      </c>
      <c r="N214" s="15" t="s">
        <v>879</v>
      </c>
      <c r="O214" s="15"/>
    </row>
    <row r="215" spans="1:27" ht="14" customHeight="1">
      <c r="A215" s="21">
        <v>5</v>
      </c>
      <c r="B215" s="15" t="s">
        <v>1277</v>
      </c>
      <c r="C215" s="55">
        <v>10</v>
      </c>
      <c r="D215" s="16">
        <v>2434</v>
      </c>
      <c r="E215" s="15" t="s">
        <v>565</v>
      </c>
      <c r="F215" s="16" t="s">
        <v>559</v>
      </c>
      <c r="G215" s="16">
        <v>2282</v>
      </c>
      <c r="H215" s="17">
        <v>65.290000000000006</v>
      </c>
      <c r="I215" s="16">
        <v>2912</v>
      </c>
      <c r="J215" s="16" t="s">
        <v>474</v>
      </c>
      <c r="K215" s="18" t="s">
        <v>560</v>
      </c>
      <c r="L215" s="16">
        <v>0</v>
      </c>
      <c r="M215" s="63" t="s">
        <v>1407</v>
      </c>
      <c r="N215" s="15" t="s">
        <v>1165</v>
      </c>
      <c r="O215" s="15"/>
    </row>
    <row r="216" spans="1:27" ht="14" customHeight="1">
      <c r="A216" s="21">
        <v>6</v>
      </c>
      <c r="B216" s="15" t="s">
        <v>1278</v>
      </c>
      <c r="C216" s="55"/>
      <c r="D216" s="16">
        <v>4896</v>
      </c>
      <c r="E216" s="15" t="s">
        <v>661</v>
      </c>
      <c r="F216" s="16" t="s">
        <v>548</v>
      </c>
      <c r="G216" s="16">
        <v>1941</v>
      </c>
      <c r="H216" s="17">
        <v>77.64</v>
      </c>
      <c r="I216" s="16">
        <v>3116</v>
      </c>
      <c r="J216" s="16" t="s">
        <v>243</v>
      </c>
      <c r="K216" s="18" t="s">
        <v>549</v>
      </c>
      <c r="L216" s="16">
        <v>0</v>
      </c>
      <c r="M216" s="63" t="s">
        <v>1408</v>
      </c>
      <c r="N216" s="15" t="s">
        <v>1341</v>
      </c>
      <c r="O216" s="15"/>
    </row>
    <row r="217" spans="1:27" ht="14" customHeight="1">
      <c r="A217" s="21">
        <v>7</v>
      </c>
      <c r="B217" s="15" t="s">
        <v>1279</v>
      </c>
      <c r="C217" s="61">
        <v>1</v>
      </c>
      <c r="D217" s="16">
        <v>8936</v>
      </c>
      <c r="E217" s="15" t="s">
        <v>236</v>
      </c>
      <c r="F217" s="16" t="s">
        <v>550</v>
      </c>
      <c r="G217" s="16">
        <v>3296</v>
      </c>
      <c r="H217" s="17">
        <v>56.16</v>
      </c>
      <c r="I217" s="16">
        <v>3591</v>
      </c>
      <c r="J217" s="16" t="s">
        <v>551</v>
      </c>
      <c r="K217" s="18" t="s">
        <v>552</v>
      </c>
      <c r="L217" s="16">
        <v>0</v>
      </c>
      <c r="M217" s="63" t="s">
        <v>1409</v>
      </c>
      <c r="N217" s="15" t="s">
        <v>1168</v>
      </c>
      <c r="O217" s="15"/>
    </row>
    <row r="218" spans="1:27" ht="14" customHeight="1">
      <c r="A218" s="3" t="s">
        <v>1200</v>
      </c>
      <c r="B218" s="4"/>
      <c r="C218" s="5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27" ht="14" customHeight="1">
      <c r="A219" s="21">
        <v>1</v>
      </c>
      <c r="B219" s="21" t="s">
        <v>1169</v>
      </c>
      <c r="C219" s="58">
        <v>12</v>
      </c>
      <c r="D219" s="23">
        <v>3963</v>
      </c>
      <c r="E219" s="21" t="s">
        <v>345</v>
      </c>
      <c r="F219" s="23" t="s">
        <v>346</v>
      </c>
      <c r="G219" s="23">
        <v>2587</v>
      </c>
      <c r="H219" s="24">
        <v>41.71</v>
      </c>
      <c r="I219" s="23">
        <v>1911</v>
      </c>
      <c r="J219" s="21" t="s">
        <v>1170</v>
      </c>
      <c r="K219" s="23" t="str">
        <f>HYPERLINK("http://www.ncbi.nlm.nih.gov/protein/ref|XP_002847329.1|","ref|XP_002847329.1|")</f>
        <v>ref|XP_002847329.1|</v>
      </c>
      <c r="L219" s="23">
        <v>0</v>
      </c>
      <c r="M219" s="63" t="s">
        <v>1410</v>
      </c>
      <c r="N219" s="19" t="s">
        <v>1171</v>
      </c>
      <c r="O219" s="21"/>
    </row>
    <row r="220" spans="1:27" ht="14" customHeight="1">
      <c r="A220" s="23">
        <v>2</v>
      </c>
      <c r="B220" s="21" t="s">
        <v>1172</v>
      </c>
      <c r="C220" s="56">
        <v>22</v>
      </c>
      <c r="D220" s="23">
        <v>4089</v>
      </c>
      <c r="E220" s="21" t="s">
        <v>345</v>
      </c>
      <c r="F220" s="23" t="s">
        <v>346</v>
      </c>
      <c r="G220" s="23">
        <v>2610</v>
      </c>
      <c r="H220" s="24">
        <v>40.65</v>
      </c>
      <c r="I220" s="23">
        <v>1795</v>
      </c>
      <c r="J220" s="21" t="s">
        <v>1173</v>
      </c>
      <c r="K220" s="23" t="str">
        <f>HYPERLINK("http://www.ncbi.nlm.nih.gov/protein/ref|XP_002147272.1|","ref|XP_002147272.1|")</f>
        <v>ref|XP_002147272.1|</v>
      </c>
      <c r="L220" s="23">
        <v>0</v>
      </c>
      <c r="M220" s="63" t="s">
        <v>1411</v>
      </c>
      <c r="N220" s="21" t="s">
        <v>1174</v>
      </c>
      <c r="O220" s="21"/>
    </row>
    <row r="221" spans="1:27" ht="14" customHeight="1">
      <c r="A221" s="21">
        <v>3</v>
      </c>
      <c r="B221" s="21" t="s">
        <v>1175</v>
      </c>
      <c r="C221" s="56">
        <v>23</v>
      </c>
      <c r="D221" s="23">
        <v>3964</v>
      </c>
      <c r="E221" s="21" t="s">
        <v>347</v>
      </c>
      <c r="F221" s="23" t="s">
        <v>346</v>
      </c>
      <c r="G221" s="23">
        <v>2619</v>
      </c>
      <c r="H221" s="24">
        <v>39.75</v>
      </c>
      <c r="I221" s="23">
        <v>1716</v>
      </c>
      <c r="J221" s="21" t="s">
        <v>1137</v>
      </c>
      <c r="K221" s="23" t="str">
        <f>HYPERLINK("http://www.ncbi.nlm.nih.gov/protein/ref|XP_002847329.1|","ref|XP_002847329.1|")</f>
        <v>ref|XP_002847329.1|</v>
      </c>
      <c r="L221" s="23">
        <v>0</v>
      </c>
      <c r="M221" s="63" t="s">
        <v>1412</v>
      </c>
      <c r="N221" s="19" t="s">
        <v>1138</v>
      </c>
      <c r="O221" s="21"/>
    </row>
    <row r="222" spans="1:27" ht="14" customHeight="1">
      <c r="A222" s="23">
        <v>4</v>
      </c>
      <c r="B222" s="21" t="s">
        <v>1139</v>
      </c>
      <c r="C222" s="56">
        <v>26</v>
      </c>
      <c r="D222" s="23">
        <v>4224</v>
      </c>
      <c r="E222" s="21" t="s">
        <v>1140</v>
      </c>
      <c r="F222" s="23" t="s">
        <v>346</v>
      </c>
      <c r="G222" s="23">
        <v>2709</v>
      </c>
      <c r="H222" s="24">
        <v>39.42</v>
      </c>
      <c r="I222" s="23">
        <v>1708</v>
      </c>
      <c r="J222" s="21" t="s">
        <v>1141</v>
      </c>
      <c r="K222" s="23" t="str">
        <f>HYPERLINK("http://www.ncbi.nlm.nih.gov/protein/ref|XP_001270543.1|","ref|XP_001270543.1|")</f>
        <v>ref|XP_001270543.1|</v>
      </c>
      <c r="L222" s="23">
        <v>0</v>
      </c>
      <c r="M222" s="63" t="s">
        <v>1413</v>
      </c>
      <c r="N222" s="21" t="s">
        <v>1142</v>
      </c>
      <c r="O222" s="21"/>
    </row>
    <row r="223" spans="1:27" ht="14" customHeight="1">
      <c r="A223" s="21">
        <v>5</v>
      </c>
      <c r="B223" s="21" t="s">
        <v>217</v>
      </c>
      <c r="C223" s="56">
        <v>31</v>
      </c>
      <c r="D223" s="23">
        <v>3022</v>
      </c>
      <c r="E223" s="21" t="s">
        <v>340</v>
      </c>
      <c r="F223" s="23" t="s">
        <v>346</v>
      </c>
      <c r="G223" s="23">
        <v>2596</v>
      </c>
      <c r="H223" s="24">
        <v>39.18</v>
      </c>
      <c r="I223" s="23">
        <v>1669</v>
      </c>
      <c r="J223" s="21" t="s">
        <v>1143</v>
      </c>
      <c r="K223" s="23" t="str">
        <f>HYPERLINK("http://www.ncbi.nlm.nih.gov/protein/tpe|CAG29113.1|","tpe|CAG29113.1|")</f>
        <v>tpe|CAG29113.1|</v>
      </c>
      <c r="L223" s="23">
        <v>0</v>
      </c>
      <c r="M223" s="63" t="s">
        <v>1414</v>
      </c>
      <c r="N223" s="21" t="s">
        <v>1201</v>
      </c>
      <c r="O223" s="21"/>
    </row>
    <row r="224" spans="1:27" ht="14" customHeight="1">
      <c r="A224" s="23">
        <v>6</v>
      </c>
      <c r="B224" s="21" t="s">
        <v>267</v>
      </c>
      <c r="C224" s="56">
        <v>34</v>
      </c>
      <c r="D224" s="23">
        <v>2926</v>
      </c>
      <c r="E224" s="21" t="s">
        <v>340</v>
      </c>
      <c r="F224" s="23" t="s">
        <v>341</v>
      </c>
      <c r="G224" s="23">
        <v>1464</v>
      </c>
      <c r="H224" s="24">
        <v>84.7</v>
      </c>
      <c r="I224" s="23">
        <v>2485</v>
      </c>
      <c r="J224" s="21" t="s">
        <v>1287</v>
      </c>
      <c r="K224" s="23" t="str">
        <f>HYPERLINK("http://www.ncbi.nlm.nih.gov/protein/gb|ABA02239.1|","gb|ABA02239.1|")</f>
        <v>gb|ABA02239.1|</v>
      </c>
      <c r="L224" s="23">
        <v>0</v>
      </c>
      <c r="M224" s="63" t="s">
        <v>1415</v>
      </c>
      <c r="N224" s="21" t="s">
        <v>1238</v>
      </c>
      <c r="O224" s="21"/>
    </row>
    <row r="225" spans="1:15" ht="14" customHeight="1">
      <c r="A225" s="21">
        <v>7</v>
      </c>
      <c r="B225" s="21" t="s">
        <v>102</v>
      </c>
      <c r="C225" s="57">
        <v>42</v>
      </c>
      <c r="D225" s="23">
        <v>3071</v>
      </c>
      <c r="E225" s="21" t="s">
        <v>340</v>
      </c>
      <c r="F225" s="23" t="s">
        <v>341</v>
      </c>
      <c r="G225" s="23">
        <v>1472</v>
      </c>
      <c r="H225" s="24">
        <v>53.87</v>
      </c>
      <c r="I225" s="23">
        <v>1558</v>
      </c>
      <c r="J225" s="21" t="s">
        <v>1239</v>
      </c>
      <c r="K225" s="23" t="str">
        <f>HYPERLINK("http://www.ncbi.nlm.nih.gov/protein/sp|Q0C8M3.2|LNKS_ASPTN","sp|Q0C8M3.2|LNKS_ASPTN")</f>
        <v>sp|Q0C8M3.2|LNKS_ASPTN</v>
      </c>
      <c r="L225" s="23">
        <v>0</v>
      </c>
      <c r="M225" s="63" t="s">
        <v>1416</v>
      </c>
      <c r="N225" s="21" t="s">
        <v>1240</v>
      </c>
      <c r="O225" s="21"/>
    </row>
    <row r="226" spans="1:15" ht="14" customHeight="1">
      <c r="A226" s="3" t="s">
        <v>1199</v>
      </c>
      <c r="B226" s="4"/>
      <c r="C226" s="5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4" customHeight="1">
      <c r="A227" s="38">
        <v>1</v>
      </c>
      <c r="B227" s="21" t="s">
        <v>1241</v>
      </c>
      <c r="C227" s="58" t="s">
        <v>1337</v>
      </c>
      <c r="D227" s="23">
        <v>743</v>
      </c>
      <c r="E227" s="23" t="s">
        <v>1242</v>
      </c>
      <c r="F227" s="23" t="s">
        <v>541</v>
      </c>
      <c r="G227" s="23">
        <v>766</v>
      </c>
      <c r="H227" s="24">
        <v>47.78</v>
      </c>
      <c r="I227" s="23">
        <v>685</v>
      </c>
      <c r="J227" s="21" t="s">
        <v>1243</v>
      </c>
      <c r="K227" s="23" t="str">
        <f>HYPERLINK("http://www.ncbi.nlm.nih.gov/protein/296818997?report=genbank&amp;log$=prottop&amp;blast_rank=2&amp;RID=949J2UWW012","XP_002849789.1")</f>
        <v>XP_002849789.1</v>
      </c>
      <c r="L227" s="26" t="s">
        <v>656</v>
      </c>
      <c r="M227" s="63" t="s">
        <v>1417</v>
      </c>
      <c r="N227" s="21" t="s">
        <v>1293</v>
      </c>
      <c r="O227" s="21"/>
    </row>
    <row r="228" spans="1:15" ht="14" customHeight="1">
      <c r="A228" s="38">
        <v>2</v>
      </c>
      <c r="B228" s="21" t="s">
        <v>1294</v>
      </c>
      <c r="C228" s="56" t="s">
        <v>1336</v>
      </c>
      <c r="D228" s="23">
        <v>588</v>
      </c>
      <c r="E228" s="21" t="s">
        <v>1211</v>
      </c>
      <c r="F228" s="23" t="s">
        <v>657</v>
      </c>
      <c r="G228" s="23">
        <v>405</v>
      </c>
      <c r="H228" s="24">
        <v>85.93</v>
      </c>
      <c r="I228" s="23">
        <v>702</v>
      </c>
      <c r="J228" s="21" t="s">
        <v>1212</v>
      </c>
      <c r="K228" s="23" t="str">
        <f>HYPERLINK("http://www.ncbi.nlm.nih.gov/protein/346970185?report=genbank&amp;log$=prottop&amp;blast_rank=2&amp;RID=949R30SV01N","EGY13637.1")</f>
        <v>EGY13637.1</v>
      </c>
      <c r="L228" s="39">
        <v>0</v>
      </c>
      <c r="M228" s="63" t="s">
        <v>1418</v>
      </c>
      <c r="N228" s="21" t="s">
        <v>1213</v>
      </c>
      <c r="O228" s="21"/>
    </row>
    <row r="229" spans="1:15" ht="14" customHeight="1">
      <c r="A229" s="38">
        <v>3</v>
      </c>
      <c r="B229" s="21" t="s">
        <v>1214</v>
      </c>
      <c r="C229" s="56"/>
      <c r="D229" s="23">
        <v>409</v>
      </c>
      <c r="E229" s="21" t="s">
        <v>1146</v>
      </c>
      <c r="F229" s="23" t="s">
        <v>658</v>
      </c>
      <c r="G229" s="23">
        <v>346</v>
      </c>
      <c r="H229" s="24">
        <v>78.03</v>
      </c>
      <c r="I229" s="23">
        <v>558</v>
      </c>
      <c r="J229" s="21" t="s">
        <v>1151</v>
      </c>
      <c r="K229" s="29" t="s">
        <v>659</v>
      </c>
      <c r="L229" s="25" t="s">
        <v>1215</v>
      </c>
      <c r="M229" s="63" t="s">
        <v>1419</v>
      </c>
      <c r="N229" s="21" t="s">
        <v>1216</v>
      </c>
      <c r="O229" s="21"/>
    </row>
    <row r="230" spans="1:15" ht="14" customHeight="1">
      <c r="A230" s="38">
        <v>4</v>
      </c>
      <c r="B230" s="21" t="s">
        <v>1217</v>
      </c>
      <c r="C230" s="56"/>
      <c r="D230" s="23">
        <v>378</v>
      </c>
      <c r="E230" s="21" t="s">
        <v>1218</v>
      </c>
      <c r="F230" s="23" t="s">
        <v>647</v>
      </c>
      <c r="G230" s="23">
        <v>380</v>
      </c>
      <c r="H230" s="24">
        <v>88.68</v>
      </c>
      <c r="I230" s="23">
        <v>693</v>
      </c>
      <c r="J230" s="21" t="s">
        <v>1219</v>
      </c>
      <c r="K230" s="23" t="str">
        <f>HYPERLINK("http://www.ncbi.nlm.nih.gov/protein/ref|XP_003008565.1|","ref|XP_003008565.1|")</f>
        <v>ref|XP_003008565.1|</v>
      </c>
      <c r="L230" s="25" t="s">
        <v>648</v>
      </c>
      <c r="M230" s="63" t="s">
        <v>1420</v>
      </c>
      <c r="N230" s="21" t="s">
        <v>834</v>
      </c>
      <c r="O230" s="21"/>
    </row>
    <row r="231" spans="1:15" ht="14" customHeight="1">
      <c r="A231" s="38">
        <v>5</v>
      </c>
      <c r="B231" s="21" t="s">
        <v>1220</v>
      </c>
      <c r="C231" s="56"/>
      <c r="D231" s="23">
        <v>434</v>
      </c>
      <c r="E231" s="23" t="s">
        <v>400</v>
      </c>
      <c r="F231" s="23" t="s">
        <v>649</v>
      </c>
      <c r="G231" s="23">
        <v>425</v>
      </c>
      <c r="H231" s="24">
        <v>78.59</v>
      </c>
      <c r="I231" s="23">
        <v>640</v>
      </c>
      <c r="J231" s="21" t="s">
        <v>1221</v>
      </c>
      <c r="K231" s="23" t="str">
        <f>HYPERLINK("http://www.ncbi.nlm.nih.gov/protein/ref|XP_003050856.1|","ref|XP_003050856.1|")</f>
        <v>ref|XP_003050856.1|</v>
      </c>
      <c r="L231" s="25" t="s">
        <v>650</v>
      </c>
      <c r="M231" s="63" t="s">
        <v>1421</v>
      </c>
      <c r="N231" s="21" t="s">
        <v>835</v>
      </c>
      <c r="O231" s="21"/>
    </row>
    <row r="232" spans="1:15" ht="14" customHeight="1">
      <c r="A232" s="38">
        <v>6</v>
      </c>
      <c r="B232" s="21" t="s">
        <v>1222</v>
      </c>
      <c r="C232" s="56"/>
      <c r="D232" s="23">
        <v>404</v>
      </c>
      <c r="E232" s="21" t="s">
        <v>1223</v>
      </c>
      <c r="F232" s="23" t="s">
        <v>651</v>
      </c>
      <c r="G232" s="23">
        <v>383</v>
      </c>
      <c r="H232" s="24">
        <v>70.5</v>
      </c>
      <c r="I232" s="23">
        <v>554</v>
      </c>
      <c r="J232" s="21" t="s">
        <v>1224</v>
      </c>
      <c r="K232" s="23" t="str">
        <f>HYPERLINK("http://www.ncbi.nlm.nih.gov/protein/ref|XP_003003639.1|","ref|XP_003003639.1|")</f>
        <v>ref|XP_003003639.1|</v>
      </c>
      <c r="L232" s="25" t="s">
        <v>652</v>
      </c>
      <c r="M232" s="63" t="s">
        <v>1422</v>
      </c>
      <c r="N232" s="21" t="s">
        <v>836</v>
      </c>
      <c r="O232" s="21"/>
    </row>
    <row r="233" spans="1:15" ht="14" customHeight="1">
      <c r="A233" s="38">
        <v>7</v>
      </c>
      <c r="B233" s="21" t="s">
        <v>1225</v>
      </c>
      <c r="C233" s="56"/>
      <c r="D233" s="23">
        <v>338</v>
      </c>
      <c r="E233" s="21" t="s">
        <v>1226</v>
      </c>
      <c r="F233" s="23" t="s">
        <v>653</v>
      </c>
      <c r="G233" s="23">
        <v>231</v>
      </c>
      <c r="H233" s="24">
        <v>76.19</v>
      </c>
      <c r="I233" s="23">
        <v>377</v>
      </c>
      <c r="J233" s="21" t="s">
        <v>1157</v>
      </c>
      <c r="K233" s="23" t="str">
        <f>HYPERLINK("http://www.ncbi.nlm.nih.gov/protein/ref|XP_001396113.1|","ref|XP_001396113.1|")</f>
        <v>ref|XP_001396113.1|</v>
      </c>
      <c r="L233" s="25" t="s">
        <v>654</v>
      </c>
      <c r="M233" s="63" t="s">
        <v>1423</v>
      </c>
      <c r="N233" s="21" t="s">
        <v>837</v>
      </c>
      <c r="O233" s="21"/>
    </row>
    <row r="234" spans="1:15" ht="14" customHeight="1">
      <c r="A234" s="38">
        <v>8</v>
      </c>
      <c r="B234" s="21" t="s">
        <v>1158</v>
      </c>
      <c r="C234" s="56"/>
      <c r="D234" s="23">
        <v>465</v>
      </c>
      <c r="E234" s="21" t="s">
        <v>1159</v>
      </c>
      <c r="F234" s="23" t="s">
        <v>655</v>
      </c>
      <c r="G234" s="23">
        <v>465</v>
      </c>
      <c r="H234" s="24">
        <v>90.54</v>
      </c>
      <c r="I234" s="23">
        <v>899</v>
      </c>
      <c r="J234" s="21" t="s">
        <v>1160</v>
      </c>
      <c r="K234" s="23" t="str">
        <f>HYPERLINK("http://www.ncbi.nlm.nih.gov/protein/ref|XP_959817.1|","ref|XP_959817.1|")</f>
        <v>ref|XP_959817.1|</v>
      </c>
      <c r="L234" s="23">
        <v>0</v>
      </c>
      <c r="M234" s="63" t="s">
        <v>1424</v>
      </c>
      <c r="N234" s="21" t="s">
        <v>1161</v>
      </c>
      <c r="O234" s="21"/>
    </row>
    <row r="235" spans="1:15" ht="14" customHeight="1">
      <c r="A235" s="38">
        <v>9</v>
      </c>
      <c r="B235" s="21" t="s">
        <v>1162</v>
      </c>
      <c r="C235" s="56">
        <v>14</v>
      </c>
      <c r="D235" s="23">
        <v>394</v>
      </c>
      <c r="E235" s="21" t="s">
        <v>1163</v>
      </c>
      <c r="F235" s="23" t="s">
        <v>651</v>
      </c>
      <c r="G235" s="23">
        <v>346</v>
      </c>
      <c r="H235" s="24">
        <v>21.97</v>
      </c>
      <c r="I235" s="23">
        <v>84</v>
      </c>
      <c r="J235" s="21" t="s">
        <v>1164</v>
      </c>
      <c r="K235" s="23" t="str">
        <f>HYPERLINK("http://www.ncbi.nlm.nih.gov/protein/ref|XP_001396113.1|","ref|XP_001396113.1|")</f>
        <v>ref|XP_001396113.1|</v>
      </c>
      <c r="L235" s="25" t="s">
        <v>642</v>
      </c>
      <c r="M235" s="63" t="s">
        <v>1425</v>
      </c>
      <c r="N235" s="21" t="s">
        <v>1248</v>
      </c>
      <c r="O235" s="21"/>
    </row>
    <row r="236" spans="1:15" ht="14" customHeight="1">
      <c r="A236" s="38">
        <v>10</v>
      </c>
      <c r="B236" s="21" t="s">
        <v>1249</v>
      </c>
      <c r="C236" s="56"/>
      <c r="D236" s="23">
        <v>303</v>
      </c>
      <c r="E236" s="21" t="s">
        <v>1342</v>
      </c>
      <c r="F236" s="23" t="s">
        <v>653</v>
      </c>
      <c r="G236" s="23">
        <v>173</v>
      </c>
      <c r="H236" s="24">
        <v>25.43</v>
      </c>
      <c r="I236" s="23">
        <v>55.5</v>
      </c>
      <c r="J236" s="21" t="s">
        <v>1151</v>
      </c>
      <c r="K236" s="23" t="str">
        <f>HYPERLINK("http://www.ncbi.nlm.nih.gov/protein/ref|XP_387849.1|","ref|XP_387849.1|")</f>
        <v>ref|XP_387849.1|</v>
      </c>
      <c r="L236" s="25" t="s">
        <v>643</v>
      </c>
      <c r="M236" s="63" t="s">
        <v>1426</v>
      </c>
      <c r="N236" s="21" t="s">
        <v>1248</v>
      </c>
      <c r="O236" s="21"/>
    </row>
    <row r="237" spans="1:15" ht="14" customHeight="1">
      <c r="A237" s="38">
        <v>11</v>
      </c>
      <c r="B237" s="21" t="s">
        <v>1343</v>
      </c>
      <c r="C237" s="56"/>
      <c r="D237" s="23">
        <v>456</v>
      </c>
      <c r="E237" s="23" t="s">
        <v>400</v>
      </c>
      <c r="F237" s="23" t="s">
        <v>441</v>
      </c>
      <c r="G237" s="23">
        <v>457</v>
      </c>
      <c r="H237" s="24">
        <v>93.87</v>
      </c>
      <c r="I237" s="23">
        <v>851</v>
      </c>
      <c r="J237" s="21" t="s">
        <v>1079</v>
      </c>
      <c r="K237" s="23" t="str">
        <f>HYPERLINK("http://www.ncbi.nlm.nih.gov/protein/ref|XP_003007150.1|","ref|XP_003007150.1|")</f>
        <v>ref|XP_003007150.1|</v>
      </c>
      <c r="L237" s="23">
        <v>0</v>
      </c>
      <c r="M237" s="63" t="s">
        <v>1427</v>
      </c>
      <c r="N237" s="21" t="s">
        <v>1344</v>
      </c>
      <c r="O237" s="21"/>
    </row>
    <row r="238" spans="1:15" ht="14" customHeight="1">
      <c r="A238" s="38">
        <v>12</v>
      </c>
      <c r="B238" s="21" t="s">
        <v>1252</v>
      </c>
      <c r="C238" s="56" t="s">
        <v>1247</v>
      </c>
      <c r="D238" s="23">
        <v>743</v>
      </c>
      <c r="E238" s="23" t="s">
        <v>400</v>
      </c>
      <c r="F238" s="23" t="s">
        <v>644</v>
      </c>
      <c r="G238" s="23">
        <v>745</v>
      </c>
      <c r="H238" s="24">
        <v>93.42</v>
      </c>
      <c r="I238" s="23">
        <v>1425</v>
      </c>
      <c r="J238" s="21" t="s">
        <v>1253</v>
      </c>
      <c r="K238" s="23" t="str">
        <f>HYPERLINK("http://www.ncbi.nlm.nih.gov/protein/ref|XP_367595.2|","ref|XP_367595.2|")</f>
        <v>ref|XP_367595.2|</v>
      </c>
      <c r="L238" s="23">
        <v>0</v>
      </c>
      <c r="M238" s="63" t="s">
        <v>1428</v>
      </c>
      <c r="N238" s="21" t="s">
        <v>1254</v>
      </c>
      <c r="O238" s="21"/>
    </row>
    <row r="239" spans="1:15" ht="14" customHeight="1">
      <c r="A239" s="38">
        <v>13</v>
      </c>
      <c r="B239" s="21" t="s">
        <v>1255</v>
      </c>
      <c r="C239" s="56"/>
      <c r="D239" s="23">
        <v>365</v>
      </c>
      <c r="E239" s="21" t="s">
        <v>1256</v>
      </c>
      <c r="F239" s="23" t="s">
        <v>645</v>
      </c>
      <c r="G239" s="23">
        <v>365</v>
      </c>
      <c r="H239" s="24">
        <v>92.88</v>
      </c>
      <c r="I239" s="23">
        <v>711</v>
      </c>
      <c r="J239" s="21" t="s">
        <v>1104</v>
      </c>
      <c r="K239" s="23" t="str">
        <f>HYPERLINK("http://www.ncbi.nlm.nih.gov/protein/emb|CBI58521.1|","emb|CBI58521.1|")</f>
        <v>emb|CBI58521.1|</v>
      </c>
      <c r="L239" s="25" t="s">
        <v>646</v>
      </c>
      <c r="M239" s="63" t="s">
        <v>1429</v>
      </c>
      <c r="N239" s="21" t="s">
        <v>831</v>
      </c>
      <c r="O239" s="21"/>
    </row>
    <row r="240" spans="1:15" ht="14" customHeight="1">
      <c r="A240" s="38">
        <v>14</v>
      </c>
      <c r="B240" s="21" t="s">
        <v>1257</v>
      </c>
      <c r="C240" s="57"/>
      <c r="D240" s="23">
        <v>257</v>
      </c>
      <c r="E240" s="21" t="s">
        <v>1258</v>
      </c>
      <c r="F240" s="23" t="s">
        <v>612</v>
      </c>
      <c r="G240" s="23">
        <v>203</v>
      </c>
      <c r="H240" s="24">
        <v>85.71</v>
      </c>
      <c r="I240" s="23">
        <v>372</v>
      </c>
      <c r="J240" s="21" t="s">
        <v>1259</v>
      </c>
      <c r="K240" s="23" t="str">
        <f>HYPERLINK("http://www.ncbi.nlm.nih.gov/protein/ref|XP_386620.1|","ref|XP_386620.1|")</f>
        <v>ref|XP_386620.1|</v>
      </c>
      <c r="L240" s="25" t="s">
        <v>613</v>
      </c>
      <c r="M240" s="63" t="s">
        <v>1430</v>
      </c>
      <c r="N240" s="21" t="s">
        <v>1260</v>
      </c>
      <c r="O240" s="21"/>
    </row>
    <row r="241" spans="1:15" ht="14" customHeight="1">
      <c r="A241" s="3" t="s">
        <v>60</v>
      </c>
      <c r="B241" s="4"/>
      <c r="C241" s="50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4" customHeight="1">
      <c r="A242" s="38">
        <v>1</v>
      </c>
      <c r="B242" s="23" t="s">
        <v>1261</v>
      </c>
      <c r="C242" s="23"/>
      <c r="D242" s="23">
        <v>564</v>
      </c>
      <c r="E242" s="23" t="s">
        <v>614</v>
      </c>
      <c r="F242" s="23" t="s">
        <v>615</v>
      </c>
      <c r="G242" s="23">
        <v>218</v>
      </c>
      <c r="H242" s="24">
        <v>91.28</v>
      </c>
      <c r="I242" s="23">
        <v>406</v>
      </c>
      <c r="J242" s="21" t="s">
        <v>1262</v>
      </c>
      <c r="K242" s="23" t="s">
        <v>616</v>
      </c>
      <c r="L242" s="23"/>
      <c r="M242" s="63" t="s">
        <v>1309</v>
      </c>
      <c r="N242" s="21" t="s">
        <v>617</v>
      </c>
      <c r="O242" s="23"/>
    </row>
    <row r="243" spans="1:15" ht="14" customHeight="1">
      <c r="A243" s="38">
        <v>2</v>
      </c>
      <c r="B243" s="23" t="s">
        <v>1176</v>
      </c>
      <c r="C243" s="23"/>
      <c r="D243" s="23">
        <v>596</v>
      </c>
      <c r="E243" s="23" t="s">
        <v>618</v>
      </c>
      <c r="F243" s="23" t="s">
        <v>619</v>
      </c>
      <c r="G243" s="23">
        <v>596</v>
      </c>
      <c r="H243" s="24">
        <v>88.59</v>
      </c>
      <c r="I243" s="23">
        <v>1102</v>
      </c>
      <c r="J243" s="21" t="s">
        <v>1177</v>
      </c>
      <c r="K243" s="23" t="s">
        <v>620</v>
      </c>
      <c r="L243" s="23"/>
      <c r="M243" s="63" t="s">
        <v>1310</v>
      </c>
      <c r="N243" s="21" t="s">
        <v>621</v>
      </c>
      <c r="O243" s="23"/>
    </row>
    <row r="244" spans="1:15" ht="14" customHeight="1">
      <c r="A244" s="38">
        <v>3</v>
      </c>
      <c r="B244" s="23" t="s">
        <v>1178</v>
      </c>
      <c r="C244" s="23"/>
      <c r="D244" s="23">
        <v>499</v>
      </c>
      <c r="E244" s="23" t="s">
        <v>622</v>
      </c>
      <c r="F244" s="23" t="s">
        <v>623</v>
      </c>
      <c r="G244" s="23">
        <v>303</v>
      </c>
      <c r="H244" s="24">
        <v>88.12</v>
      </c>
      <c r="I244" s="23">
        <v>539</v>
      </c>
      <c r="J244" s="21" t="s">
        <v>1179</v>
      </c>
      <c r="K244" s="23" t="s">
        <v>624</v>
      </c>
      <c r="L244" s="23"/>
      <c r="M244" s="63" t="s">
        <v>1311</v>
      </c>
      <c r="N244" s="21" t="s">
        <v>625</v>
      </c>
      <c r="O244" s="23"/>
    </row>
    <row r="245" spans="1:15" ht="14" customHeight="1">
      <c r="A245" s="38">
        <v>4</v>
      </c>
      <c r="B245" s="23" t="s">
        <v>626</v>
      </c>
      <c r="C245" s="23"/>
      <c r="D245" s="23">
        <v>537</v>
      </c>
      <c r="E245" s="23" t="s">
        <v>627</v>
      </c>
      <c r="F245" s="23" t="s">
        <v>628</v>
      </c>
      <c r="G245" s="23">
        <v>302</v>
      </c>
      <c r="H245" s="24">
        <v>87.09</v>
      </c>
      <c r="I245" s="23">
        <v>493</v>
      </c>
      <c r="J245" s="21" t="s">
        <v>832</v>
      </c>
      <c r="K245" s="23" t="s">
        <v>514</v>
      </c>
      <c r="L245" s="23"/>
      <c r="M245" s="63" t="s">
        <v>1312</v>
      </c>
      <c r="N245" s="21" t="s">
        <v>515</v>
      </c>
      <c r="O245" s="23"/>
    </row>
    <row r="246" spans="1:15" ht="14" customHeight="1">
      <c r="A246" s="38">
        <v>5</v>
      </c>
      <c r="B246" s="40" t="s">
        <v>516</v>
      </c>
      <c r="C246" s="40"/>
      <c r="D246" s="23">
        <v>441</v>
      </c>
      <c r="E246" s="40" t="s">
        <v>517</v>
      </c>
      <c r="F246" s="23" t="s">
        <v>518</v>
      </c>
      <c r="G246" s="23">
        <v>274</v>
      </c>
      <c r="H246" s="24">
        <v>89.42</v>
      </c>
      <c r="I246" s="23">
        <v>484</v>
      </c>
      <c r="J246" s="21" t="s">
        <v>833</v>
      </c>
      <c r="K246" s="23" t="s">
        <v>629</v>
      </c>
      <c r="L246" s="23"/>
      <c r="M246" s="63" t="s">
        <v>1313</v>
      </c>
      <c r="N246" s="35" t="s">
        <v>630</v>
      </c>
      <c r="O246" s="40"/>
    </row>
    <row r="247" spans="1:15" ht="14" customHeight="1">
      <c r="A247" s="38">
        <v>6</v>
      </c>
      <c r="B247" s="23" t="s">
        <v>631</v>
      </c>
      <c r="C247" s="23"/>
      <c r="D247" s="23">
        <v>576</v>
      </c>
      <c r="E247" s="23" t="s">
        <v>517</v>
      </c>
      <c r="F247" s="23" t="s">
        <v>632</v>
      </c>
      <c r="G247" s="23">
        <v>576</v>
      </c>
      <c r="H247" s="24">
        <v>85.59</v>
      </c>
      <c r="I247" s="23">
        <v>1033</v>
      </c>
      <c r="J247" s="21" t="s">
        <v>833</v>
      </c>
      <c r="K247" s="23" t="s">
        <v>633</v>
      </c>
      <c r="L247" s="23"/>
      <c r="M247" s="63" t="s">
        <v>1314</v>
      </c>
      <c r="N247" s="21" t="s">
        <v>634</v>
      </c>
      <c r="O247" s="23"/>
    </row>
    <row r="248" spans="1:15" ht="14" customHeight="1">
      <c r="A248" s="38">
        <v>7</v>
      </c>
      <c r="B248" s="23" t="s">
        <v>374</v>
      </c>
      <c r="C248" s="23"/>
      <c r="D248" s="23">
        <v>615</v>
      </c>
      <c r="E248" s="23" t="s">
        <v>635</v>
      </c>
      <c r="F248" s="23" t="s">
        <v>636</v>
      </c>
      <c r="G248" s="23">
        <v>606</v>
      </c>
      <c r="H248" s="24">
        <v>68.48</v>
      </c>
      <c r="I248" s="23">
        <v>831</v>
      </c>
      <c r="J248" s="21" t="s">
        <v>1179</v>
      </c>
      <c r="K248" s="23" t="s">
        <v>637</v>
      </c>
      <c r="L248" s="23"/>
      <c r="M248" s="63" t="s">
        <v>1315</v>
      </c>
      <c r="N248" s="21" t="s">
        <v>638</v>
      </c>
      <c r="O248" s="23"/>
    </row>
    <row r="249" spans="1:15" ht="14" customHeight="1">
      <c r="A249" s="38">
        <v>8</v>
      </c>
      <c r="B249" s="23" t="s">
        <v>639</v>
      </c>
      <c r="C249" s="23"/>
      <c r="D249" s="23">
        <v>497</v>
      </c>
      <c r="E249" s="23" t="s">
        <v>640</v>
      </c>
      <c r="F249" s="23" t="s">
        <v>641</v>
      </c>
      <c r="G249" s="23">
        <v>411</v>
      </c>
      <c r="H249" s="24">
        <v>94.16</v>
      </c>
      <c r="I249" s="23">
        <v>810</v>
      </c>
      <c r="J249" s="21" t="s">
        <v>1180</v>
      </c>
      <c r="K249" s="23" t="s">
        <v>671</v>
      </c>
      <c r="L249" s="23"/>
      <c r="M249" s="63" t="s">
        <v>1316</v>
      </c>
      <c r="N249" s="21" t="s">
        <v>672</v>
      </c>
      <c r="O249" s="23"/>
    </row>
    <row r="250" spans="1:15" ht="14" customHeight="1">
      <c r="A250" s="38">
        <v>9</v>
      </c>
      <c r="B250" s="40" t="s">
        <v>673</v>
      </c>
      <c r="C250" s="40"/>
      <c r="D250" s="23">
        <v>502</v>
      </c>
      <c r="E250" s="40" t="s">
        <v>640</v>
      </c>
      <c r="F250" s="23" t="s">
        <v>674</v>
      </c>
      <c r="G250" s="23">
        <v>502</v>
      </c>
      <c r="H250" s="24">
        <v>88.05</v>
      </c>
      <c r="I250" s="23">
        <v>902</v>
      </c>
      <c r="J250" s="21" t="s">
        <v>1180</v>
      </c>
      <c r="K250" s="23" t="s">
        <v>675</v>
      </c>
      <c r="L250" s="23"/>
      <c r="M250" s="63" t="s">
        <v>1317</v>
      </c>
      <c r="N250" s="35" t="s">
        <v>676</v>
      </c>
      <c r="O250" s="40"/>
    </row>
    <row r="251" spans="1:15" ht="14" customHeight="1">
      <c r="A251" s="38">
        <v>10</v>
      </c>
      <c r="B251" s="23" t="s">
        <v>677</v>
      </c>
      <c r="C251" s="23"/>
      <c r="D251" s="23">
        <v>526</v>
      </c>
      <c r="E251" s="23" t="s">
        <v>517</v>
      </c>
      <c r="F251" s="23" t="s">
        <v>678</v>
      </c>
      <c r="G251" s="23">
        <v>531</v>
      </c>
      <c r="H251" s="24">
        <v>32.58</v>
      </c>
      <c r="I251" s="23">
        <v>256</v>
      </c>
      <c r="J251" s="21" t="s">
        <v>833</v>
      </c>
      <c r="K251" s="23" t="s">
        <v>679</v>
      </c>
      <c r="L251" s="23"/>
      <c r="M251" s="63" t="s">
        <v>1318</v>
      </c>
      <c r="N251" s="21" t="s">
        <v>680</v>
      </c>
      <c r="O251" s="23"/>
    </row>
    <row r="252" spans="1:15" ht="14" customHeight="1">
      <c r="A252" s="38">
        <v>11</v>
      </c>
      <c r="B252" s="23" t="s">
        <v>681</v>
      </c>
      <c r="C252" s="23"/>
      <c r="D252" s="23">
        <v>581</v>
      </c>
      <c r="E252" s="23" t="s">
        <v>682</v>
      </c>
      <c r="F252" s="23" t="s">
        <v>683</v>
      </c>
      <c r="G252" s="23">
        <v>584</v>
      </c>
      <c r="H252" s="24">
        <v>82.36</v>
      </c>
      <c r="I252" s="23">
        <v>988</v>
      </c>
      <c r="J252" s="21" t="s">
        <v>1180</v>
      </c>
      <c r="K252" s="23" t="s">
        <v>684</v>
      </c>
      <c r="L252" s="23"/>
      <c r="M252" s="63" t="s">
        <v>1319</v>
      </c>
      <c r="N252" s="21" t="s">
        <v>573</v>
      </c>
      <c r="O252" s="23"/>
    </row>
    <row r="253" spans="1:15" ht="14" customHeight="1">
      <c r="A253" s="38">
        <v>12</v>
      </c>
      <c r="B253" s="23" t="s">
        <v>574</v>
      </c>
      <c r="C253" s="23"/>
      <c r="D253" s="23">
        <v>444</v>
      </c>
      <c r="E253" s="23" t="s">
        <v>687</v>
      </c>
      <c r="F253" s="23" t="s">
        <v>636</v>
      </c>
      <c r="G253" s="23">
        <v>465</v>
      </c>
      <c r="H253" s="24">
        <v>28.17</v>
      </c>
      <c r="I253" s="23">
        <v>151</v>
      </c>
      <c r="J253" s="21" t="s">
        <v>1181</v>
      </c>
      <c r="K253" s="23" t="s">
        <v>688</v>
      </c>
      <c r="L253" s="23"/>
      <c r="M253" s="63" t="s">
        <v>1320</v>
      </c>
      <c r="N253" s="21" t="s">
        <v>689</v>
      </c>
      <c r="O253" s="23"/>
    </row>
    <row r="254" spans="1:15" ht="14" customHeight="1">
      <c r="A254" s="38">
        <v>13</v>
      </c>
      <c r="B254" s="40" t="s">
        <v>690</v>
      </c>
      <c r="C254" s="40"/>
      <c r="D254" s="23">
        <v>272</v>
      </c>
      <c r="E254" s="40" t="s">
        <v>691</v>
      </c>
      <c r="F254" s="23" t="s">
        <v>692</v>
      </c>
      <c r="G254" s="23">
        <v>269</v>
      </c>
      <c r="H254" s="24">
        <v>80.67</v>
      </c>
      <c r="I254" s="23">
        <v>466</v>
      </c>
      <c r="J254" s="21" t="s">
        <v>1182</v>
      </c>
      <c r="K254" s="23" t="s">
        <v>693</v>
      </c>
      <c r="L254" s="23"/>
      <c r="M254" s="63" t="s">
        <v>1321</v>
      </c>
      <c r="N254" s="35" t="s">
        <v>694</v>
      </c>
      <c r="O254" s="40"/>
    </row>
    <row r="255" spans="1:15" ht="14" customHeight="1">
      <c r="A255" s="38">
        <v>14</v>
      </c>
      <c r="B255" s="23" t="s">
        <v>695</v>
      </c>
      <c r="C255" s="23"/>
      <c r="D255" s="23">
        <v>394</v>
      </c>
      <c r="E255" s="23" t="s">
        <v>691</v>
      </c>
      <c r="F255" s="23" t="s">
        <v>696</v>
      </c>
      <c r="G255" s="23">
        <v>220</v>
      </c>
      <c r="H255" s="24">
        <v>75.45</v>
      </c>
      <c r="I255" s="23">
        <v>340</v>
      </c>
      <c r="J255" s="21" t="s">
        <v>1183</v>
      </c>
      <c r="K255" s="23" t="s">
        <v>697</v>
      </c>
      <c r="L255" s="23"/>
      <c r="M255" s="63" t="s">
        <v>1322</v>
      </c>
      <c r="N255" s="21" t="s">
        <v>698</v>
      </c>
      <c r="O255" s="23"/>
    </row>
    <row r="256" spans="1:15" s="5" customFormat="1" ht="14" customHeight="1">
      <c r="A256" s="33">
        <v>15</v>
      </c>
      <c r="B256" s="23" t="s">
        <v>309</v>
      </c>
      <c r="C256" s="23"/>
      <c r="D256" s="23">
        <v>434</v>
      </c>
      <c r="E256" s="23" t="s">
        <v>400</v>
      </c>
      <c r="F256" s="23" t="s">
        <v>649</v>
      </c>
      <c r="G256" s="23">
        <v>425</v>
      </c>
      <c r="H256" s="24">
        <v>78.59</v>
      </c>
      <c r="I256" s="23">
        <v>640</v>
      </c>
      <c r="J256" s="21" t="s">
        <v>1184</v>
      </c>
      <c r="K256" s="23" t="s">
        <v>699</v>
      </c>
      <c r="L256" s="25" t="s">
        <v>650</v>
      </c>
      <c r="M256" s="66" t="s">
        <v>1421</v>
      </c>
      <c r="N256" s="21"/>
      <c r="O256" s="23"/>
    </row>
    <row r="257" spans="1:15" ht="14" customHeight="1">
      <c r="A257" s="38">
        <v>16</v>
      </c>
      <c r="B257" s="23" t="s">
        <v>460</v>
      </c>
      <c r="C257" s="23"/>
      <c r="D257" s="23">
        <v>524</v>
      </c>
      <c r="E257" s="23" t="s">
        <v>700</v>
      </c>
      <c r="F257" s="23" t="s">
        <v>701</v>
      </c>
      <c r="G257" s="23">
        <v>526</v>
      </c>
      <c r="H257" s="24">
        <v>67.87</v>
      </c>
      <c r="I257" s="23">
        <v>726</v>
      </c>
      <c r="J257" s="21" t="s">
        <v>1185</v>
      </c>
      <c r="K257" s="23" t="s">
        <v>702</v>
      </c>
      <c r="L257" s="23"/>
      <c r="M257" s="63" t="s">
        <v>1349</v>
      </c>
      <c r="N257" s="21" t="s">
        <v>703</v>
      </c>
      <c r="O257" s="23"/>
    </row>
    <row r="258" spans="1:15" ht="14" customHeight="1">
      <c r="A258" s="38">
        <v>17</v>
      </c>
      <c r="B258" s="23" t="s">
        <v>704</v>
      </c>
      <c r="C258" s="23"/>
      <c r="D258" s="23">
        <v>700</v>
      </c>
      <c r="E258" s="23" t="s">
        <v>705</v>
      </c>
      <c r="F258" s="23" t="s">
        <v>706</v>
      </c>
      <c r="G258" s="23">
        <v>123</v>
      </c>
      <c r="H258" s="24">
        <v>82.11</v>
      </c>
      <c r="I258" s="23">
        <v>213</v>
      </c>
      <c r="J258" s="21" t="s">
        <v>1186</v>
      </c>
      <c r="K258" s="23" t="s">
        <v>707</v>
      </c>
      <c r="L258" s="41"/>
      <c r="M258" s="63" t="s">
        <v>1350</v>
      </c>
      <c r="N258" s="21" t="s">
        <v>604</v>
      </c>
      <c r="O258" s="23"/>
    </row>
    <row r="259" spans="1:15" ht="14" customHeight="1">
      <c r="A259" s="38">
        <v>18</v>
      </c>
      <c r="B259" s="23" t="s">
        <v>605</v>
      </c>
      <c r="C259" s="23"/>
      <c r="D259" s="23">
        <v>421</v>
      </c>
      <c r="E259" s="23" t="s">
        <v>606</v>
      </c>
      <c r="F259" s="23" t="s">
        <v>607</v>
      </c>
      <c r="G259" s="23">
        <v>418</v>
      </c>
      <c r="H259" s="24">
        <v>94.98</v>
      </c>
      <c r="I259" s="23">
        <v>822</v>
      </c>
      <c r="J259" s="21" t="s">
        <v>1187</v>
      </c>
      <c r="K259" s="23" t="s">
        <v>608</v>
      </c>
      <c r="L259" s="41"/>
      <c r="M259" s="63" t="s">
        <v>1351</v>
      </c>
      <c r="N259" s="21" t="s">
        <v>609</v>
      </c>
      <c r="O259" s="23"/>
    </row>
    <row r="260" spans="1:15" ht="14" customHeight="1">
      <c r="A260" s="38">
        <v>19</v>
      </c>
      <c r="B260" s="23" t="s">
        <v>610</v>
      </c>
      <c r="C260" s="23"/>
      <c r="D260" s="23">
        <v>416</v>
      </c>
      <c r="E260" s="23" t="s">
        <v>611</v>
      </c>
      <c r="F260" s="23" t="s">
        <v>720</v>
      </c>
      <c r="G260" s="23">
        <v>416</v>
      </c>
      <c r="H260" s="24">
        <v>94.71</v>
      </c>
      <c r="I260" s="23">
        <v>772</v>
      </c>
      <c r="J260" s="21" t="s">
        <v>1188</v>
      </c>
      <c r="K260" s="23" t="s">
        <v>721</v>
      </c>
      <c r="L260" s="41"/>
      <c r="M260" s="63" t="s">
        <v>1352</v>
      </c>
      <c r="N260" s="21" t="s">
        <v>609</v>
      </c>
      <c r="O260" s="23"/>
    </row>
    <row r="261" spans="1:15" ht="14" customHeight="1">
      <c r="A261" s="38">
        <v>20</v>
      </c>
      <c r="B261" s="23" t="s">
        <v>722</v>
      </c>
      <c r="C261" s="23"/>
      <c r="D261" s="23">
        <v>451</v>
      </c>
      <c r="E261" s="23" t="s">
        <v>723</v>
      </c>
      <c r="F261" s="23" t="s">
        <v>724</v>
      </c>
      <c r="G261" s="23">
        <v>377</v>
      </c>
      <c r="H261" s="24">
        <v>33.159999999999997</v>
      </c>
      <c r="I261" s="23">
        <v>186</v>
      </c>
      <c r="J261" s="21" t="s">
        <v>1188</v>
      </c>
      <c r="K261" s="23" t="s">
        <v>725</v>
      </c>
      <c r="L261" s="41"/>
      <c r="M261" s="63" t="s">
        <v>1353</v>
      </c>
      <c r="N261" s="21" t="s">
        <v>731</v>
      </c>
      <c r="O261" s="23"/>
    </row>
    <row r="262" spans="1:15" ht="14" customHeight="1">
      <c r="A262" s="38">
        <v>21</v>
      </c>
      <c r="B262" s="23" t="s">
        <v>732</v>
      </c>
      <c r="C262" s="23"/>
      <c r="D262" s="23">
        <v>467</v>
      </c>
      <c r="E262" s="23" t="s">
        <v>733</v>
      </c>
      <c r="F262" s="23" t="s">
        <v>734</v>
      </c>
      <c r="G262" s="23">
        <v>453</v>
      </c>
      <c r="H262" s="24">
        <v>48.57</v>
      </c>
      <c r="I262" s="23">
        <v>444</v>
      </c>
      <c r="J262" s="21" t="s">
        <v>1189</v>
      </c>
      <c r="K262" s="23" t="s">
        <v>735</v>
      </c>
      <c r="L262" s="41"/>
      <c r="M262" s="63" t="s">
        <v>1354</v>
      </c>
      <c r="N262" s="21"/>
      <c r="O262" s="23"/>
    </row>
    <row r="263" spans="1:15" ht="14" customHeight="1">
      <c r="A263" s="38">
        <v>22</v>
      </c>
      <c r="B263" s="23" t="s">
        <v>736</v>
      </c>
      <c r="C263" s="23"/>
      <c r="D263" s="23">
        <v>457</v>
      </c>
      <c r="E263" s="23" t="s">
        <v>723</v>
      </c>
      <c r="F263" s="23" t="s">
        <v>737</v>
      </c>
      <c r="G263" s="23">
        <v>458</v>
      </c>
      <c r="H263" s="24">
        <v>64.849999999999994</v>
      </c>
      <c r="I263" s="23">
        <v>596</v>
      </c>
      <c r="J263" s="21" t="s">
        <v>1107</v>
      </c>
      <c r="K263" s="23" t="s">
        <v>738</v>
      </c>
      <c r="L263" s="41"/>
      <c r="M263" s="63" t="s">
        <v>1355</v>
      </c>
      <c r="N263" s="21"/>
      <c r="O263" s="23"/>
    </row>
    <row r="264" spans="1:15" ht="14" customHeight="1">
      <c r="A264" s="38">
        <v>23</v>
      </c>
      <c r="B264" s="23" t="s">
        <v>739</v>
      </c>
      <c r="C264" s="23"/>
      <c r="D264" s="23">
        <v>439</v>
      </c>
      <c r="E264" s="23" t="s">
        <v>723</v>
      </c>
      <c r="F264" s="23" t="s">
        <v>740</v>
      </c>
      <c r="G264" s="23">
        <v>442</v>
      </c>
      <c r="H264" s="24">
        <v>30.54</v>
      </c>
      <c r="I264" s="23">
        <v>174</v>
      </c>
      <c r="J264" s="21" t="s">
        <v>1107</v>
      </c>
      <c r="K264" s="23" t="s">
        <v>741</v>
      </c>
      <c r="L264" s="41"/>
      <c r="M264" s="63" t="s">
        <v>1356</v>
      </c>
      <c r="N264" s="21" t="s">
        <v>742</v>
      </c>
      <c r="O264" s="23"/>
    </row>
    <row r="265" spans="1:15" ht="14" customHeight="1">
      <c r="A265" s="38">
        <v>24</v>
      </c>
      <c r="B265" s="23" t="s">
        <v>743</v>
      </c>
      <c r="C265" s="23"/>
      <c r="D265" s="23">
        <v>483</v>
      </c>
      <c r="E265" s="23" t="s">
        <v>744</v>
      </c>
      <c r="F265" s="23" t="s">
        <v>745</v>
      </c>
      <c r="G265" s="23">
        <v>122</v>
      </c>
      <c r="H265" s="24">
        <v>91.8</v>
      </c>
      <c r="I265" s="23">
        <v>233</v>
      </c>
      <c r="J265" s="21" t="s">
        <v>1190</v>
      </c>
      <c r="K265" s="23" t="s">
        <v>746</v>
      </c>
      <c r="L265" s="41"/>
      <c r="M265" s="63" t="s">
        <v>1357</v>
      </c>
      <c r="N265" s="21" t="s">
        <v>747</v>
      </c>
      <c r="O265" s="23"/>
    </row>
    <row r="266" spans="1:15" ht="14" customHeight="1">
      <c r="A266" s="38">
        <v>25</v>
      </c>
      <c r="B266" s="23" t="s">
        <v>748</v>
      </c>
      <c r="C266" s="23"/>
      <c r="D266" s="23">
        <v>346</v>
      </c>
      <c r="E266" s="23" t="s">
        <v>749</v>
      </c>
      <c r="F266" s="23" t="s">
        <v>750</v>
      </c>
      <c r="G266" s="23">
        <v>346</v>
      </c>
      <c r="H266" s="24">
        <v>89.31</v>
      </c>
      <c r="I266" s="23">
        <v>624</v>
      </c>
      <c r="J266" s="21" t="s">
        <v>1191</v>
      </c>
      <c r="K266" s="23" t="s">
        <v>751</v>
      </c>
      <c r="L266" s="41"/>
      <c r="M266" s="63" t="s">
        <v>1358</v>
      </c>
      <c r="N266" s="21"/>
      <c r="O266" s="23"/>
    </row>
    <row r="267" spans="1:15" ht="14" customHeight="1">
      <c r="A267" s="38">
        <v>26</v>
      </c>
      <c r="B267" s="23" t="s">
        <v>752</v>
      </c>
      <c r="C267" s="23"/>
      <c r="D267" s="23">
        <v>341</v>
      </c>
      <c r="E267" s="23" t="s">
        <v>753</v>
      </c>
      <c r="F267" s="23" t="s">
        <v>750</v>
      </c>
      <c r="G267" s="23">
        <v>345</v>
      </c>
      <c r="H267" s="24">
        <v>44.64</v>
      </c>
      <c r="I267" s="23">
        <v>265</v>
      </c>
      <c r="J267" s="21" t="s">
        <v>1107</v>
      </c>
      <c r="K267" s="23" t="s">
        <v>754</v>
      </c>
      <c r="L267" s="41"/>
      <c r="M267" s="63" t="s">
        <v>1359</v>
      </c>
      <c r="N267" s="21" t="s">
        <v>755</v>
      </c>
      <c r="O267" s="23"/>
    </row>
    <row r="268" spans="1:15" ht="14" customHeight="1">
      <c r="A268" s="38">
        <v>27</v>
      </c>
      <c r="B268" s="23" t="s">
        <v>756</v>
      </c>
      <c r="C268" s="23"/>
      <c r="D268" s="23">
        <v>1481</v>
      </c>
      <c r="E268" s="23" t="s">
        <v>757</v>
      </c>
      <c r="F268" s="23" t="s">
        <v>758</v>
      </c>
      <c r="G268" s="23">
        <v>1241</v>
      </c>
      <c r="H268" s="24">
        <v>83.72</v>
      </c>
      <c r="I268" s="23">
        <v>2097</v>
      </c>
      <c r="J268" s="21" t="s">
        <v>1192</v>
      </c>
      <c r="K268" s="23" t="s">
        <v>759</v>
      </c>
      <c r="L268" s="41"/>
      <c r="M268" s="63" t="s">
        <v>1360</v>
      </c>
      <c r="N268" s="21" t="s">
        <v>791</v>
      </c>
      <c r="O268" s="23"/>
    </row>
    <row r="269" spans="1:15" ht="14" customHeight="1">
      <c r="A269" s="38">
        <v>28</v>
      </c>
      <c r="B269" s="23" t="s">
        <v>792</v>
      </c>
      <c r="C269" s="23"/>
      <c r="D269" s="23">
        <v>413</v>
      </c>
      <c r="E269" s="23" t="s">
        <v>662</v>
      </c>
      <c r="F269" s="23" t="s">
        <v>663</v>
      </c>
      <c r="G269" s="23">
        <v>417</v>
      </c>
      <c r="H269" s="24">
        <v>88.73</v>
      </c>
      <c r="I269" s="23">
        <v>778</v>
      </c>
      <c r="J269" s="21" t="s">
        <v>1193</v>
      </c>
      <c r="K269" s="23" t="s">
        <v>664</v>
      </c>
      <c r="L269" s="41"/>
      <c r="M269" s="63" t="s">
        <v>1361</v>
      </c>
      <c r="N269" s="21" t="s">
        <v>665</v>
      </c>
      <c r="O269" s="23"/>
    </row>
    <row r="270" spans="1:15" ht="14" customHeight="1">
      <c r="A270" s="42">
        <v>29</v>
      </c>
      <c r="B270" s="43" t="s">
        <v>666</v>
      </c>
      <c r="C270" s="43"/>
      <c r="D270" s="43">
        <v>105</v>
      </c>
      <c r="E270" s="43" t="s">
        <v>667</v>
      </c>
      <c r="F270" s="43" t="s">
        <v>668</v>
      </c>
      <c r="G270" s="43">
        <v>57</v>
      </c>
      <c r="H270" s="44">
        <v>57.89</v>
      </c>
      <c r="I270" s="43">
        <v>71.599999999999994</v>
      </c>
      <c r="J270" s="45" t="s">
        <v>1194</v>
      </c>
      <c r="K270" s="43" t="s">
        <v>669</v>
      </c>
      <c r="L270" s="46"/>
      <c r="M270" s="64" t="s">
        <v>1362</v>
      </c>
      <c r="N270" s="45"/>
      <c r="O270" s="43"/>
    </row>
    <row r="272" spans="1:15" ht="14" customHeight="1">
      <c r="A272" s="1" t="s">
        <v>63</v>
      </c>
    </row>
    <row r="273" spans="1:15" ht="14" customHeight="1">
      <c r="A273" s="1" t="s">
        <v>65</v>
      </c>
    </row>
    <row r="274" spans="1:15" ht="14" customHeight="1">
      <c r="A274" s="1" t="s">
        <v>1</v>
      </c>
    </row>
    <row r="275" spans="1:15" ht="14" customHeight="1">
      <c r="A275" s="1" t="s">
        <v>3</v>
      </c>
    </row>
    <row r="276" spans="1:15" ht="14" customHeight="1">
      <c r="A276" s="1" t="s">
        <v>28</v>
      </c>
    </row>
    <row r="277" spans="1:15" ht="14" customHeight="1">
      <c r="A277" s="67" t="s">
        <v>62</v>
      </c>
      <c r="B277" s="67"/>
      <c r="C277" s="67"/>
      <c r="D277" s="67"/>
      <c r="O277" s="5"/>
    </row>
  </sheetData>
  <sheetCalcPr fullCalcOnLoad="1"/>
  <mergeCells count="27">
    <mergeCell ref="A146:B146"/>
    <mergeCell ref="A161:B161"/>
    <mergeCell ref="A127:B127"/>
    <mergeCell ref="A77:A80"/>
    <mergeCell ref="A81:A82"/>
    <mergeCell ref="A86:A87"/>
    <mergeCell ref="A90:A92"/>
    <mergeCell ref="A96:A97"/>
    <mergeCell ref="A137:A138"/>
    <mergeCell ref="A73:A75"/>
    <mergeCell ref="A36:A37"/>
    <mergeCell ref="A39:A40"/>
    <mergeCell ref="A43:A44"/>
    <mergeCell ref="A45:A47"/>
    <mergeCell ref="A48:A49"/>
    <mergeCell ref="A54:A55"/>
    <mergeCell ref="A58:A61"/>
    <mergeCell ref="A62:A63"/>
    <mergeCell ref="A66:A68"/>
    <mergeCell ref="A69:A70"/>
    <mergeCell ref="A71:A72"/>
    <mergeCell ref="A4:B4"/>
    <mergeCell ref="A14:A15"/>
    <mergeCell ref="A22:A24"/>
    <mergeCell ref="A27:A28"/>
    <mergeCell ref="A30:A31"/>
    <mergeCell ref="A33:A35"/>
  </mergeCells>
  <phoneticPr fontId="2" type="noConversion"/>
  <hyperlinks>
    <hyperlink ref="K6" r:id="rId1"/>
    <hyperlink ref="K7" r:id="rId2"/>
    <hyperlink ref="K8" r:id="rId3"/>
    <hyperlink ref="K9" r:id="rId4"/>
    <hyperlink ref="K10" r:id="rId5"/>
    <hyperlink ref="K11" r:id="rId6"/>
    <hyperlink ref="K12" r:id="rId7"/>
    <hyperlink ref="K13" r:id="rId8"/>
    <hyperlink ref="K14" r:id="rId9"/>
    <hyperlink ref="K16" r:id="rId10"/>
    <hyperlink ref="K15" r:id="rId11"/>
    <hyperlink ref="K69" r:id="rId12"/>
    <hyperlink ref="K18" r:id="rId13"/>
    <hyperlink ref="K19" r:id="rId14"/>
    <hyperlink ref="K20" r:id="rId15"/>
    <hyperlink ref="K21" r:id="rId16"/>
    <hyperlink ref="K22" r:id="rId17"/>
    <hyperlink ref="K25" r:id="rId18"/>
    <hyperlink ref="K26" r:id="rId19"/>
    <hyperlink ref="K27" r:id="rId20"/>
    <hyperlink ref="K29" r:id="rId21"/>
    <hyperlink ref="K30" r:id="rId22"/>
    <hyperlink ref="K32" r:id="rId23"/>
    <hyperlink ref="K33" r:id="rId24"/>
    <hyperlink ref="K36" r:id="rId25"/>
    <hyperlink ref="K38" r:id="rId26"/>
    <hyperlink ref="K39" r:id="rId27"/>
    <hyperlink ref="K41" r:id="rId28"/>
    <hyperlink ref="K42" r:id="rId29"/>
    <hyperlink ref="K43" r:id="rId30"/>
    <hyperlink ref="K45" r:id="rId31"/>
    <hyperlink ref="K48" r:id="rId32"/>
    <hyperlink ref="K50" r:id="rId33"/>
    <hyperlink ref="K51" r:id="rId34"/>
    <hyperlink ref="K52" r:id="rId35"/>
    <hyperlink ref="K53" r:id="rId36"/>
    <hyperlink ref="K23" r:id="rId37"/>
    <hyperlink ref="K54" r:id="rId38"/>
    <hyperlink ref="K56" r:id="rId39"/>
    <hyperlink ref="K28" r:id="rId40"/>
    <hyperlink ref="K31" r:id="rId41"/>
    <hyperlink ref="K57" r:id="rId42"/>
    <hyperlink ref="K58" r:id="rId43"/>
    <hyperlink ref="K62" r:id="rId44"/>
    <hyperlink ref="K40" r:id="rId45"/>
    <hyperlink ref="K64" r:id="rId46"/>
    <hyperlink ref="K65" r:id="rId47"/>
    <hyperlink ref="K71" r:id="rId48"/>
    <hyperlink ref="K72" r:id="rId49"/>
    <hyperlink ref="K76" r:id="rId50"/>
    <hyperlink ref="K34" r:id="rId51"/>
    <hyperlink ref="K105" r:id="rId52" tooltip="Show report for XP_003042632.1"/>
    <hyperlink ref="K118" r:id="rId53"/>
    <hyperlink ref="K111" r:id="rId54" tooltip="Show report for ACZ66258.1"/>
    <hyperlink ref="K112" r:id="rId55" tooltip="Show report for EGX95967.1"/>
    <hyperlink ref="K117" r:id="rId56" tooltip="Show report for XP_681153.1"/>
    <hyperlink ref="K119" r:id="rId57" tooltip="Show report for EFQ32921.1"/>
    <hyperlink ref="K114" r:id="rId58" tooltip="Show report for EFQ31549.1"/>
    <hyperlink ref="K113" r:id="rId59" tooltip="Show report for XP_002568290.1"/>
    <hyperlink ref="K115" r:id="rId60" tooltip="Show report for BAG16424.1"/>
    <hyperlink ref="K116" r:id="rId61" tooltip="Show report for XP_003301759.1"/>
    <hyperlink ref="K110" r:id="rId62" tooltip="Show report for EFQ31398.1"/>
    <hyperlink ref="K108" r:id="rId63"/>
    <hyperlink ref="K121" r:id="rId64"/>
    <hyperlink ref="K124" r:id="rId65"/>
    <hyperlink ref="K122" r:id="rId66" tooltip="Show report for XP_001905191.1"/>
    <hyperlink ref="K125" r:id="rId67"/>
    <hyperlink ref="K171" r:id="rId68"/>
    <hyperlink ref="K172" r:id="rId69"/>
    <hyperlink ref="K173" r:id="rId70"/>
    <hyperlink ref="K174" r:id="rId71"/>
    <hyperlink ref="K175" r:id="rId72"/>
    <hyperlink ref="K176" r:id="rId73"/>
    <hyperlink ref="K177" r:id="rId74"/>
    <hyperlink ref="K178" r:id="rId75"/>
    <hyperlink ref="K179" r:id="rId76"/>
    <hyperlink ref="K180" r:id="rId77"/>
    <hyperlink ref="K181" r:id="rId78"/>
    <hyperlink ref="K182" r:id="rId79"/>
    <hyperlink ref="K183" r:id="rId80"/>
    <hyperlink ref="K184" r:id="rId81"/>
    <hyperlink ref="K185" r:id="rId82"/>
    <hyperlink ref="K186" r:id="rId83"/>
    <hyperlink ref="K187" r:id="rId84"/>
    <hyperlink ref="K188" r:id="rId85"/>
    <hyperlink ref="K189" r:id="rId86"/>
    <hyperlink ref="K190" r:id="rId87"/>
    <hyperlink ref="K191" r:id="rId88"/>
    <hyperlink ref="K192" r:id="rId89"/>
    <hyperlink ref="K193" r:id="rId90"/>
    <hyperlink ref="K194" r:id="rId91"/>
    <hyperlink ref="K195" r:id="rId92"/>
    <hyperlink ref="K196" r:id="rId93"/>
    <hyperlink ref="K197" r:id="rId94"/>
    <hyperlink ref="K198" r:id="rId95"/>
    <hyperlink ref="K199" r:id="rId96"/>
    <hyperlink ref="K200" r:id="rId97"/>
    <hyperlink ref="K201" r:id="rId98"/>
    <hyperlink ref="K202" r:id="rId99"/>
    <hyperlink ref="K203" r:id="rId100"/>
    <hyperlink ref="K204" r:id="rId101"/>
    <hyperlink ref="K205" r:id="rId102"/>
    <hyperlink ref="K206" r:id="rId103"/>
    <hyperlink ref="K207" r:id="rId104"/>
    <hyperlink ref="K208" r:id="rId105"/>
    <hyperlink ref="K209" r:id="rId106"/>
    <hyperlink ref="K211" r:id="rId107"/>
    <hyperlink ref="K212" r:id="rId108"/>
    <hyperlink ref="K213" r:id="rId109"/>
    <hyperlink ref="K214" r:id="rId110"/>
    <hyperlink ref="K215" r:id="rId111"/>
    <hyperlink ref="K216" r:id="rId112"/>
    <hyperlink ref="K217" r:id="rId113"/>
    <hyperlink ref="K229" r:id="rId114" tooltip="Show report for EGR45664.1"/>
    <hyperlink ref="K109" r:id="rId115" tooltip="Show report for ACJ04424.1"/>
  </hyperlink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Feuil1</vt:lpstr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Hacquard</dc:creator>
  <cp:lastModifiedBy>Office 2008 Converter</cp:lastModifiedBy>
  <dcterms:created xsi:type="dcterms:W3CDTF">2011-12-07T23:52:23Z</dcterms:created>
  <dcterms:modified xsi:type="dcterms:W3CDTF">2012-07-27T18:54:07Z</dcterms:modified>
</cp:coreProperties>
</file>